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170" windowHeight="11250" tabRatio="836" firstSheet="4" activeTab="12"/>
  </bookViews>
  <sheets>
    <sheet name="Area Calcs" sheetId="1" r:id="rId1"/>
    <sheet name="P5 Mod Matrix" sheetId="4" r:id="rId2"/>
    <sheet name="3340 Tempco" sheetId="13" r:id="rId3"/>
    <sheet name="Poly Mod Matrix" sheetId="11" r:id="rId4"/>
    <sheet name="Ripples Filter" sheetId="7" r:id="rId5"/>
    <sheet name="Teensy Pinout" sheetId="12" r:id="rId6"/>
    <sheet name="Conn Pinouts" sheetId="3" r:id="rId7"/>
    <sheet name="Controls" sheetId="9" r:id="rId8"/>
    <sheet name="DAC Res" sheetId="2" r:id="rId9"/>
    <sheet name="CPLDs" sheetId="10" r:id="rId10"/>
    <sheet name="Exp ADSR" sheetId="6" r:id="rId11"/>
    <sheet name="ADSR Times" sheetId="8" r:id="rId12"/>
    <sheet name="Filter Resp" sheetId="15" r:id="rId13"/>
    <sheet name="Voice Alloc. " sheetId="14" r:id="rId14"/>
  </sheets>
  <calcPr calcId="114210"/>
</workbook>
</file>

<file path=xl/calcChain.xml><?xml version="1.0" encoding="utf-8"?>
<calcChain xmlns="http://schemas.openxmlformats.org/spreadsheetml/2006/main">
  <c r="C6" i="15"/>
  <c r="C7"/>
  <c r="C8"/>
  <c r="C9"/>
  <c r="C10"/>
  <c r="C11"/>
  <c r="C12"/>
  <c r="C5"/>
  <c r="D7"/>
  <c r="B5" i="8"/>
  <c r="E8" i="13"/>
  <c r="E9"/>
  <c r="E10"/>
  <c r="E11"/>
  <c r="E12"/>
  <c r="E13"/>
  <c r="E14"/>
  <c r="E15"/>
  <c r="E16"/>
  <c r="E7"/>
  <c r="E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6"/>
  <c r="C6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22"/>
  <c r="C21" i="2"/>
  <c r="C24"/>
  <c r="C25"/>
  <c r="C27"/>
  <c r="C29"/>
  <c r="B3" i="8"/>
  <c r="B65"/>
  <c r="C5" i="6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C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B103"/>
  <c r="C103"/>
  <c r="B104"/>
  <c r="C104"/>
  <c r="B105"/>
  <c r="C105"/>
  <c r="C6" i="2"/>
  <c r="D6"/>
  <c r="E6"/>
  <c r="F6"/>
  <c r="C7"/>
  <c r="D7"/>
  <c r="E7"/>
  <c r="F7"/>
  <c r="C8"/>
  <c r="D8"/>
  <c r="E8"/>
  <c r="F8"/>
  <c r="C9"/>
  <c r="D9"/>
  <c r="E9"/>
  <c r="F9"/>
  <c r="C8" i="7"/>
  <c r="F5" i="1"/>
  <c r="G5"/>
  <c r="I5"/>
  <c r="F6"/>
  <c r="G6"/>
  <c r="I6"/>
  <c r="F7"/>
  <c r="G7"/>
  <c r="I7"/>
  <c r="I12"/>
  <c r="F8"/>
  <c r="G8"/>
  <c r="I8"/>
  <c r="F9"/>
  <c r="G9"/>
  <c r="I9"/>
  <c r="C12"/>
  <c r="C13"/>
  <c r="F16"/>
  <c r="G16"/>
  <c r="I16"/>
  <c r="F17"/>
  <c r="G17"/>
  <c r="I17"/>
  <c r="F18"/>
  <c r="G18"/>
  <c r="G23"/>
  <c r="I18"/>
  <c r="F19"/>
  <c r="G19"/>
  <c r="I19"/>
  <c r="F20"/>
  <c r="G20"/>
  <c r="I20"/>
  <c r="I23"/>
  <c r="C23"/>
  <c r="C24"/>
  <c r="F29"/>
  <c r="G29"/>
  <c r="I29"/>
  <c r="F30"/>
  <c r="G30"/>
  <c r="I30"/>
  <c r="I37"/>
  <c r="F31"/>
  <c r="G31"/>
  <c r="F32"/>
  <c r="G32"/>
  <c r="I32"/>
  <c r="F33"/>
  <c r="G33"/>
  <c r="I33"/>
  <c r="F34"/>
  <c r="G34"/>
  <c r="I34"/>
  <c r="C37"/>
  <c r="C38"/>
  <c r="F42"/>
  <c r="G42"/>
  <c r="I42"/>
  <c r="F43"/>
  <c r="G43"/>
  <c r="I43"/>
  <c r="I52"/>
  <c r="F44"/>
  <c r="G44"/>
  <c r="I44"/>
  <c r="F45"/>
  <c r="G45"/>
  <c r="F46"/>
  <c r="G46"/>
  <c r="I46"/>
  <c r="F47"/>
  <c r="G47"/>
  <c r="I47"/>
  <c r="F48"/>
  <c r="G48"/>
  <c r="I48"/>
  <c r="F49"/>
  <c r="G49"/>
  <c r="I49"/>
  <c r="F50"/>
  <c r="G50"/>
  <c r="I50"/>
  <c r="C52"/>
  <c r="C53"/>
  <c r="B125" i="8"/>
  <c r="B93"/>
  <c r="B44"/>
  <c r="B104"/>
  <c r="B30"/>
  <c r="B11"/>
  <c r="B83"/>
  <c r="B62"/>
  <c r="B99"/>
  <c r="B75"/>
  <c r="B46"/>
  <c r="B71"/>
  <c r="B108"/>
  <c r="B87"/>
  <c r="B124"/>
  <c r="B18"/>
  <c r="B14"/>
  <c r="B64"/>
  <c r="B103"/>
  <c r="B51"/>
  <c r="B43"/>
  <c r="B120"/>
  <c r="B59"/>
  <c r="B112"/>
  <c r="B78"/>
  <c r="B33"/>
  <c r="B72"/>
  <c r="B53"/>
  <c r="B95"/>
  <c r="B68"/>
  <c r="B117"/>
  <c r="B35"/>
  <c r="B79"/>
  <c r="B85"/>
  <c r="B13"/>
  <c r="B16"/>
  <c r="B67"/>
  <c r="B105"/>
  <c r="B40"/>
  <c r="B39"/>
  <c r="B97"/>
  <c r="B29"/>
  <c r="B132"/>
  <c r="B110"/>
  <c r="B56"/>
  <c r="B55"/>
  <c r="B69"/>
  <c r="B129"/>
  <c r="B60"/>
  <c r="B81"/>
  <c r="B48"/>
  <c r="B47"/>
  <c r="B7"/>
  <c r="B101"/>
  <c r="B76"/>
  <c r="B130"/>
  <c r="B63"/>
  <c r="B131"/>
  <c r="B107"/>
  <c r="B10"/>
  <c r="B9"/>
  <c r="B45"/>
  <c r="B116"/>
  <c r="B41"/>
  <c r="B92"/>
  <c r="B49"/>
  <c r="B19"/>
  <c r="B28"/>
  <c r="B25"/>
  <c r="B109"/>
  <c r="B61"/>
  <c r="B126"/>
  <c r="B123"/>
  <c r="B52"/>
  <c r="B88"/>
  <c r="B74"/>
  <c r="B102"/>
  <c r="B86"/>
  <c r="B106"/>
  <c r="B38"/>
  <c r="B24"/>
  <c r="B94"/>
  <c r="B23"/>
  <c r="B111"/>
  <c r="B119"/>
  <c r="B54"/>
  <c r="B15"/>
  <c r="B17"/>
  <c r="B27"/>
  <c r="B42"/>
  <c r="B127"/>
  <c r="B80"/>
  <c r="B91"/>
  <c r="B128"/>
  <c r="B22"/>
  <c r="B26"/>
  <c r="B6"/>
  <c r="B73"/>
  <c r="B12"/>
  <c r="B96"/>
  <c r="B100"/>
  <c r="B50"/>
  <c r="B84"/>
  <c r="B58"/>
  <c r="B32"/>
  <c r="B113"/>
  <c r="B37"/>
  <c r="B34"/>
  <c r="B36"/>
  <c r="B82"/>
  <c r="B90"/>
  <c r="B115"/>
  <c r="B8"/>
  <c r="B89"/>
  <c r="B121"/>
  <c r="B31"/>
  <c r="B70"/>
  <c r="B77"/>
  <c r="B21"/>
  <c r="B118"/>
  <c r="B66"/>
  <c r="B114"/>
  <c r="B122"/>
  <c r="B57"/>
  <c r="B98"/>
  <c r="B20"/>
  <c r="G52" i="1"/>
  <c r="G12"/>
  <c r="G37"/>
</calcChain>
</file>

<file path=xl/sharedStrings.xml><?xml version="1.0" encoding="utf-8"?>
<sst xmlns="http://schemas.openxmlformats.org/spreadsheetml/2006/main" count="1069" uniqueCount="497">
  <si>
    <t>VCO 555</t>
  </si>
  <si>
    <t>0805</t>
  </si>
  <si>
    <t>SO14</t>
  </si>
  <si>
    <t>Qty</t>
  </si>
  <si>
    <t>SO16</t>
  </si>
  <si>
    <t>SO8</t>
  </si>
  <si>
    <t>SOT23</t>
  </si>
  <si>
    <t>L</t>
  </si>
  <si>
    <t>W</t>
  </si>
  <si>
    <t>$</t>
  </si>
  <si>
    <t>$tot</t>
  </si>
  <si>
    <t>AS3340</t>
  </si>
  <si>
    <t>fill</t>
  </si>
  <si>
    <t>Total parts</t>
  </si>
  <si>
    <t>A sqin</t>
  </si>
  <si>
    <t>Tot A</t>
  </si>
  <si>
    <t>LM13700</t>
  </si>
  <si>
    <t>555, 2 TL072</t>
  </si>
  <si>
    <t>TL074</t>
  </si>
  <si>
    <t>TL072</t>
  </si>
  <si>
    <t>Total Assy (min)</t>
  </si>
  <si>
    <t>Part</t>
  </si>
  <si>
    <t>Bits</t>
  </si>
  <si>
    <t>Vout</t>
  </si>
  <si>
    <t>Notes</t>
  </si>
  <si>
    <t>Codes</t>
  </si>
  <si>
    <t>Codes/V</t>
  </si>
  <si>
    <t xml:space="preserve"> </t>
  </si>
  <si>
    <t>1200 Cents/V</t>
  </si>
  <si>
    <t>Codes / 
Semitone</t>
  </si>
  <si>
    <t>Codes / Cent</t>
  </si>
  <si>
    <t>Pin</t>
  </si>
  <si>
    <t>Signal</t>
  </si>
  <si>
    <t>GND</t>
  </si>
  <si>
    <t>I2C_SDA</t>
  </si>
  <si>
    <t>I2C_SCL</t>
  </si>
  <si>
    <t>SPI_CK</t>
  </si>
  <si>
    <t>SPI_MOSI</t>
  </si>
  <si>
    <t>SPI_MISO</t>
  </si>
  <si>
    <t>SPI_SS</t>
  </si>
  <si>
    <t>BA0</t>
  </si>
  <si>
    <t>BA1</t>
  </si>
  <si>
    <t>BA2</t>
  </si>
  <si>
    <t>+12V</t>
  </si>
  <si>
    <t>-12V</t>
  </si>
  <si>
    <t>+5V</t>
  </si>
  <si>
    <t>-5V</t>
  </si>
  <si>
    <t>+VREF</t>
  </si>
  <si>
    <t>CV1</t>
  </si>
  <si>
    <t>CV2</t>
  </si>
  <si>
    <t>AOUT</t>
  </si>
  <si>
    <t>FIL_CS2</t>
  </si>
  <si>
    <t>FIL_CS1</t>
  </si>
  <si>
    <t>AIN</t>
  </si>
  <si>
    <t>Board Address</t>
  </si>
  <si>
    <t>Chip Address</t>
  </si>
  <si>
    <t>CA1</t>
  </si>
  <si>
    <t>CA2</t>
  </si>
  <si>
    <t>SPI</t>
  </si>
  <si>
    <t>Control Voltages</t>
  </si>
  <si>
    <t>Analog out bus (summed)</t>
  </si>
  <si>
    <t>Filter Out</t>
  </si>
  <si>
    <t>Finter In</t>
  </si>
  <si>
    <t>Chip Selects</t>
  </si>
  <si>
    <t>I2C, Local decoded?</t>
  </si>
  <si>
    <t>Filter: 2164</t>
  </si>
  <si>
    <t>2164 VCA</t>
  </si>
  <si>
    <t>AS3340 VCO</t>
  </si>
  <si>
    <t>Main Mod Support</t>
  </si>
  <si>
    <t>DAC108</t>
  </si>
  <si>
    <t>SSOP16</t>
  </si>
  <si>
    <t>MCP4822</t>
  </si>
  <si>
    <t>2 CV Dacs</t>
  </si>
  <si>
    <t>PLCC20</t>
  </si>
  <si>
    <t>GAL16V8</t>
  </si>
  <si>
    <t>Connector 30</t>
  </si>
  <si>
    <t>Connector 20</t>
  </si>
  <si>
    <t>8 Control DACs</t>
  </si>
  <si>
    <t>Double sided</t>
  </si>
  <si>
    <t>Guess</t>
  </si>
  <si>
    <t>Modulation Matrix</t>
  </si>
  <si>
    <t>Dest's -&gt;</t>
  </si>
  <si>
    <t>VCO 1 PW</t>
  </si>
  <si>
    <t>Y</t>
  </si>
  <si>
    <t>Ext CV1</t>
  </si>
  <si>
    <t>Other functions</t>
  </si>
  <si>
    <t>Range
(octaves, dB)</t>
  </si>
  <si>
    <t xml:space="preserve">Step size </t>
  </si>
  <si>
    <t>Units</t>
  </si>
  <si>
    <t>Pitch Cal
Pitch wheel
FM ADSR
LFO</t>
  </si>
  <si>
    <t>LSBs
Per Semi</t>
  </si>
  <si>
    <t>Same</t>
  </si>
  <si>
    <t>F Cal
FIL ADSR
LFO</t>
  </si>
  <si>
    <t>?</t>
  </si>
  <si>
    <t>VCA ADSR
LFO
Key Velocity</t>
  </si>
  <si>
    <t>Optional</t>
  </si>
  <si>
    <t>V2164 VCA</t>
  </si>
  <si>
    <t>Vin</t>
  </si>
  <si>
    <t>Db</t>
  </si>
  <si>
    <t xml:space="preserve">Gain </t>
  </si>
  <si>
    <t>Fset: -33mv/DB * 6db  =-183.3MV/Octave</t>
  </si>
  <si>
    <t xml:space="preserve">8 octaves </t>
  </si>
  <si>
    <t>V/Octave</t>
  </si>
  <si>
    <t>V</t>
  </si>
  <si>
    <t>Prophet 5</t>
  </si>
  <si>
    <t>Mod Wheel</t>
  </si>
  <si>
    <t>LFO Tri</t>
  </si>
  <si>
    <t>LFO Squ</t>
  </si>
  <si>
    <t>LFO Saw</t>
  </si>
  <si>
    <t>Pink Noise</t>
  </si>
  <si>
    <t>Glide</t>
  </si>
  <si>
    <t>Y PMOD</t>
  </si>
  <si>
    <t>VCO 2 PW</t>
  </si>
  <si>
    <t xml:space="preserve">Not in Prophet </t>
  </si>
  <si>
    <t>VCO2 Tri/Sq/Saw</t>
  </si>
  <si>
    <t>Or  8:1 mux and resistor mixing??</t>
  </si>
  <si>
    <t>Filter Conn with SPI</t>
  </si>
  <si>
    <t>Filter Conn no SPI</t>
  </si>
  <si>
    <t>CV_RES</t>
  </si>
  <si>
    <t>CV_FREQ</t>
  </si>
  <si>
    <t>Filter Out single or mult?</t>
  </si>
  <si>
    <t>Filter In</t>
  </si>
  <si>
    <t>Needed?</t>
  </si>
  <si>
    <t>From DAC</t>
  </si>
  <si>
    <t>8 bits lin is 0 to -48dB and OFF</t>
  </si>
  <si>
    <t>Or Digi Pot, also 0 to -48dB and OFF</t>
  </si>
  <si>
    <t xml:space="preserve">Min </t>
  </si>
  <si>
    <t>Max</t>
  </si>
  <si>
    <t>Midi</t>
  </si>
  <si>
    <t>Log</t>
  </si>
  <si>
    <t>Sec</t>
  </si>
  <si>
    <t>I2C: use BA and CA address</t>
  </si>
  <si>
    <t>For 3340 VCOs</t>
  </si>
  <si>
    <t>For board ID</t>
  </si>
  <si>
    <t>Filter ID</t>
  </si>
  <si>
    <t>CA0</t>
  </si>
  <si>
    <t>CV_FR</t>
  </si>
  <si>
    <t>8b DAC</t>
  </si>
  <si>
    <t>I/O</t>
  </si>
  <si>
    <t>22V10</t>
  </si>
  <si>
    <t>CK/I</t>
  </si>
  <si>
    <t>I</t>
  </si>
  <si>
    <t>VCC</t>
  </si>
  <si>
    <t>DIP Pin</t>
  </si>
  <si>
    <t>SPI MOSI</t>
  </si>
  <si>
    <t>SPI MISO</t>
  </si>
  <si>
    <t>BA0Out</t>
  </si>
  <si>
    <t>BA1Out</t>
  </si>
  <si>
    <t>BA2Out</t>
  </si>
  <si>
    <t>CS1/</t>
  </si>
  <si>
    <t>CS2/</t>
  </si>
  <si>
    <t>CS3/</t>
  </si>
  <si>
    <t>16V8</t>
  </si>
  <si>
    <t>=BA[]+1</t>
  </si>
  <si>
    <t>BSPI_CK</t>
  </si>
  <si>
    <t>BSPI MOSI</t>
  </si>
  <si>
    <t>= SPI_CK</t>
  </si>
  <si>
    <t>= SPI_MOSI</t>
  </si>
  <si>
    <t>MFG</t>
  </si>
  <si>
    <t>Device</t>
  </si>
  <si>
    <t xml:space="preserve"> Cells</t>
  </si>
  <si>
    <t>MCP</t>
  </si>
  <si>
    <t>Pins</t>
  </si>
  <si>
    <t>ISP</t>
  </si>
  <si>
    <t>ATF750</t>
  </si>
  <si>
    <t>N</t>
  </si>
  <si>
    <t>Superset of 22V10</t>
  </si>
  <si>
    <t>ATF16V8</t>
  </si>
  <si>
    <t>Lattice</t>
  </si>
  <si>
    <t>Xilinx</t>
  </si>
  <si>
    <t>XC9536</t>
  </si>
  <si>
    <t>V+</t>
  </si>
  <si>
    <t>3-5V</t>
  </si>
  <si>
    <t>3.3V</t>
  </si>
  <si>
    <t>24/28</t>
  </si>
  <si>
    <t>ATF22V10</t>
  </si>
  <si>
    <t>ATF22LV10</t>
  </si>
  <si>
    <t>5V</t>
  </si>
  <si>
    <t>ATF16LV10</t>
  </si>
  <si>
    <t>XC2C32A</t>
  </si>
  <si>
    <t>ATF1502ASV</t>
  </si>
  <si>
    <t>ATF1502AS</t>
  </si>
  <si>
    <t>LC4032V</t>
  </si>
  <si>
    <t>LC4064V</t>
  </si>
  <si>
    <t>Intel</t>
  </si>
  <si>
    <t>EPM7032</t>
  </si>
  <si>
    <t>ATF1504AS</t>
  </si>
  <si>
    <t>ATF1504ASV</t>
  </si>
  <si>
    <t>Small CPLDs</t>
  </si>
  <si>
    <t>Atmel Prochip designer</t>
  </si>
  <si>
    <t>+3.3</t>
  </si>
  <si>
    <t>Req.</t>
  </si>
  <si>
    <t>Filter</t>
  </si>
  <si>
    <t>Channel Board</t>
  </si>
  <si>
    <t>V1_FR</t>
  </si>
  <si>
    <t>V2_FR</t>
  </si>
  <si>
    <t>V1_PW</t>
  </si>
  <si>
    <t>Sources</t>
  </si>
  <si>
    <t>Mod Matrix</t>
  </si>
  <si>
    <t>Mixer [0:7]</t>
  </si>
  <si>
    <t>8b Dig Pot</t>
  </si>
  <si>
    <t>2x4 dig pot, 257 step</t>
  </si>
  <si>
    <t>SYNC_EN</t>
  </si>
  <si>
    <t>1b Logic</t>
  </si>
  <si>
    <t>V2_PW</t>
  </si>
  <si>
    <t>12b DAC + CV</t>
  </si>
  <si>
    <t>8b DAC + CV</t>
  </si>
  <si>
    <t>10-12b DAC + CV</t>
  </si>
  <si>
    <t>May need another 12b DAC</t>
  </si>
  <si>
    <t>Key, F+C pots, ADSR, Mod Matrix</t>
  </si>
  <si>
    <t>VCA</t>
  </si>
  <si>
    <t>8b</t>
  </si>
  <si>
    <t>SPI-&gt; Out</t>
  </si>
  <si>
    <t>ID</t>
  </si>
  <si>
    <t>I2C??</t>
  </si>
  <si>
    <t>I2C? / SPI read</t>
  </si>
  <si>
    <t>XC9572</t>
  </si>
  <si>
    <t>5V tol</t>
  </si>
  <si>
    <t>Tool</t>
  </si>
  <si>
    <t>ispLEVER Classic 2.0</t>
  </si>
  <si>
    <t>Time mS</t>
  </si>
  <si>
    <t>0 to any V</t>
  </si>
  <si>
    <t>6A, STB</t>
  </si>
  <si>
    <t>Level</t>
  </si>
  <si>
    <t>0 to +5V</t>
  </si>
  <si>
    <t>0 to any +V</t>
  </si>
  <si>
    <t>3V</t>
  </si>
  <si>
    <t>5M40Z</t>
  </si>
  <si>
    <t>Quartus</t>
  </si>
  <si>
    <t>Questions:</t>
  </si>
  <si>
    <t>Sources ↓</t>
  </si>
  <si>
    <t>EPM240</t>
  </si>
  <si>
    <t>64 E, .4mm</t>
  </si>
  <si>
    <t>100, .5mm</t>
  </si>
  <si>
    <t>ISE 14.7</t>
  </si>
  <si>
    <t>XC2C64A</t>
  </si>
  <si>
    <t>EPM7064</t>
  </si>
  <si>
    <t>Oldie</t>
  </si>
  <si>
    <t>CUPL. Ugh</t>
  </si>
  <si>
    <t>Can't get licence</t>
  </si>
  <si>
    <t>ISE 14.7 free, old but works</t>
  </si>
  <si>
    <t>Vivaldo: no CPLDs</t>
  </si>
  <si>
    <t>Max II, 100 pin min</t>
  </si>
  <si>
    <t>Max5, 1.8V, therm pad</t>
  </si>
  <si>
    <t>Levels</t>
  </si>
  <si>
    <t>+/- Any V</t>
  </si>
  <si>
    <t>0 to 5V</t>
  </si>
  <si>
    <t>Pulse</t>
  </si>
  <si>
    <t>Not in P5</t>
  </si>
  <si>
    <t>Mod Wheel
(WMOD)</t>
  </si>
  <si>
    <t>1.8V VDD reg. $.20</t>
  </si>
  <si>
    <t>Used on IVUS RTU</t>
  </si>
  <si>
    <t>0-+4V</t>
  </si>
  <si>
    <t>Out Level</t>
  </si>
  <si>
    <t>1V/O</t>
  </si>
  <si>
    <t>VCO2 FM
(Exp.)</t>
  </si>
  <si>
    <t>Filter FM
(Exp.)</t>
  </si>
  <si>
    <t>Linear or Exp FM?? Build board for either?</t>
  </si>
  <si>
    <t>Crosspoint: unipolar or bipolar?</t>
  </si>
  <si>
    <t>Cross-
point Ins</t>
  </si>
  <si>
    <t xml:space="preserve">LFO </t>
  </si>
  <si>
    <t>LFO goes averywhere</t>
  </si>
  <si>
    <t>y</t>
  </si>
  <si>
    <t>V/O Glide in SW</t>
  </si>
  <si>
    <t>PolySynth</t>
  </si>
  <si>
    <t>SW Mod control</t>
  </si>
  <si>
    <t>SW LFO / Env</t>
  </si>
  <si>
    <t>Filter Env.</t>
  </si>
  <si>
    <t>VCOA FM
(Exp.)</t>
  </si>
  <si>
    <t>VCOA 
SYNC</t>
  </si>
  <si>
    <t>VCOB Tri</t>
  </si>
  <si>
    <t>VCOB Squ</t>
  </si>
  <si>
    <t>VCOB Saw</t>
  </si>
  <si>
    <t>VCOA PW</t>
  </si>
  <si>
    <t>VCO A 
SYNC</t>
  </si>
  <si>
    <t>VCOB FM
(Exp.)</t>
  </si>
  <si>
    <t>VCOB PW</t>
  </si>
  <si>
    <t xml:space="preserve">Conclusion: Polysynth needs &gt; 28pin for ISP, any registers </t>
  </si>
  <si>
    <t>Use XC2C32A</t>
  </si>
  <si>
    <t>Src Level</t>
  </si>
  <si>
    <t>Dest Levels -&gt;</t>
  </si>
  <si>
    <t>Aux LFO/Env 2</t>
  </si>
  <si>
    <t>Filter LFO/ Env1</t>
  </si>
  <si>
    <t>PWs need DC level plus mod</t>
  </si>
  <si>
    <t>Env's are Positive, but can use attanuverters for - envelopes</t>
  </si>
  <si>
    <t>VCOs need V/O from Midi, plus CV + bipolar Mod: FM either exp or lin</t>
  </si>
  <si>
    <t>LFOs are typically bipolar</t>
  </si>
  <si>
    <t>DAC + Mod Matrix</t>
  </si>
  <si>
    <t>1b</t>
  </si>
  <si>
    <t>ADSR + Mod Matrix</t>
  </si>
  <si>
    <t>Control</t>
  </si>
  <si>
    <t>12bC0</t>
  </si>
  <si>
    <t>10bC0</t>
  </si>
  <si>
    <t>10bC1</t>
  </si>
  <si>
    <t>CMOS Sw: DG411</t>
  </si>
  <si>
    <t>3.3-5V</t>
  </si>
  <si>
    <t>SPI, 2CSn</t>
  </si>
  <si>
    <t>8/10b DAC, 5V</t>
  </si>
  <si>
    <t>12b DAC 2.048V</t>
  </si>
  <si>
    <t>Key, Pitch Wh, Glide (SW) 
F+C pots, ADSR, Mod Matrix</t>
  </si>
  <si>
    <t>Or use I2</t>
  </si>
  <si>
    <t>VCO1 FM
(Exp.)</t>
  </si>
  <si>
    <t>Attenuverter</t>
  </si>
  <si>
    <t>+/-5V</t>
  </si>
  <si>
    <t>unused</t>
  </si>
  <si>
    <t>10b3</t>
  </si>
  <si>
    <t>10b4</t>
  </si>
  <si>
    <t>Crosspoint Outs -&gt;</t>
  </si>
  <si>
    <t>MOD</t>
  </si>
  <si>
    <t>Frequency modulation</t>
  </si>
  <si>
    <t>Could be on main board?</t>
  </si>
  <si>
    <t>Filter Select</t>
  </si>
  <si>
    <t>Filter selector: DG411 on Main</t>
  </si>
  <si>
    <t>3 or 4 filters</t>
  </si>
  <si>
    <t xml:space="preserve">
Attenu-
verter</t>
  </si>
  <si>
    <t>4 is unassigned. Maybe VCA?</t>
  </si>
  <si>
    <t>Channel Connector 1</t>
  </si>
  <si>
    <t>Channel Connector 2</t>
  </si>
  <si>
    <t>Ext CV2</t>
  </si>
  <si>
    <t>12b1</t>
  </si>
  <si>
    <t>10b6</t>
  </si>
  <si>
    <t>10b7</t>
  </si>
  <si>
    <t>10b2</t>
  </si>
  <si>
    <t>10b5</t>
  </si>
  <si>
    <t>ENV</t>
  </si>
  <si>
    <t>How to sum LFO and Env?</t>
  </si>
  <si>
    <t>FM: Exp or lin? Jumper?</t>
  </si>
  <si>
    <t>See separate Teensy Pinouts</t>
  </si>
  <si>
    <t>T3.5 DIP
Pin Num</t>
  </si>
  <si>
    <t>Pin name</t>
  </si>
  <si>
    <t>T3.5
Port</t>
  </si>
  <si>
    <t>Poly CTL</t>
  </si>
  <si>
    <t>Alt Func.</t>
  </si>
  <si>
    <t>SPI / I2S</t>
  </si>
  <si>
    <t>I2C</t>
  </si>
  <si>
    <t>Audio Board</t>
  </si>
  <si>
    <t>PT8211</t>
  </si>
  <si>
    <t>OLED ex</t>
  </si>
  <si>
    <t>AGND</t>
  </si>
  <si>
    <t>B16</t>
  </si>
  <si>
    <t>MIDI_R</t>
  </si>
  <si>
    <t>RX1</t>
  </si>
  <si>
    <t>MOSI1</t>
  </si>
  <si>
    <t>B17</t>
  </si>
  <si>
    <t>MIDI_T</t>
  </si>
  <si>
    <t>TX1</t>
  </si>
  <si>
    <t>MISO1</t>
  </si>
  <si>
    <t>D0</t>
  </si>
  <si>
    <t>A12</t>
  </si>
  <si>
    <t>CANTX</t>
  </si>
  <si>
    <t>A13</t>
  </si>
  <si>
    <t>CANRX</t>
  </si>
  <si>
    <t>D7</t>
  </si>
  <si>
    <t>D4</t>
  </si>
  <si>
    <t>RAM/ROM_CS</t>
  </si>
  <si>
    <t>D2</t>
  </si>
  <si>
    <t>RX3</t>
  </si>
  <si>
    <t>SD_MOSI</t>
  </si>
  <si>
    <t>D3</t>
  </si>
  <si>
    <t>TX3</t>
  </si>
  <si>
    <t>MOSI0</t>
  </si>
  <si>
    <t>OL_RES</t>
  </si>
  <si>
    <t>C3</t>
  </si>
  <si>
    <t>RX2</t>
  </si>
  <si>
    <t>MISO0</t>
  </si>
  <si>
    <t>I2S_BCLK</t>
  </si>
  <si>
    <t>BCK</t>
  </si>
  <si>
    <t>OL_DC</t>
  </si>
  <si>
    <t>3 SPI signals conflict with Audio</t>
  </si>
  <si>
    <t>C4</t>
  </si>
  <si>
    <t>TX2</t>
  </si>
  <si>
    <t>CS</t>
  </si>
  <si>
    <t>SD_CS</t>
  </si>
  <si>
    <t>OL_CS</t>
  </si>
  <si>
    <t>C6</t>
  </si>
  <si>
    <t>DOUT (MOSI)</t>
  </si>
  <si>
    <t>I2S_MCLK</t>
  </si>
  <si>
    <t>OL_D</t>
  </si>
  <si>
    <t>C7</t>
  </si>
  <si>
    <t>DIN (MISO)</t>
  </si>
  <si>
    <t>SD_MISO</t>
  </si>
  <si>
    <t>OL_CK</t>
  </si>
  <si>
    <t>SCK</t>
  </si>
  <si>
    <t>I2S_RX</t>
  </si>
  <si>
    <t>E26</t>
  </si>
  <si>
    <t>A5</t>
  </si>
  <si>
    <t>A14</t>
  </si>
  <si>
    <t>A15</t>
  </si>
  <si>
    <t>A16</t>
  </si>
  <si>
    <t>B18</t>
  </si>
  <si>
    <t>B19</t>
  </si>
  <si>
    <t>B10</t>
  </si>
  <si>
    <t>A12/RX4</t>
  </si>
  <si>
    <t>CS1</t>
  </si>
  <si>
    <t>B11</t>
  </si>
  <si>
    <t>A13/TX4</t>
  </si>
  <si>
    <t>SCK1</t>
  </si>
  <si>
    <t>E24</t>
  </si>
  <si>
    <t>E25</t>
  </si>
  <si>
    <t>C8</t>
  </si>
  <si>
    <t>C9</t>
  </si>
  <si>
    <t>A17</t>
  </si>
  <si>
    <t>C10</t>
  </si>
  <si>
    <t>A18</t>
  </si>
  <si>
    <t>SCL1</t>
  </si>
  <si>
    <t>C11</t>
  </si>
  <si>
    <t>A19</t>
  </si>
  <si>
    <t>SDA1</t>
  </si>
  <si>
    <t>A20</t>
  </si>
  <si>
    <t>A21/DAC0</t>
  </si>
  <si>
    <t>A22/DAC1</t>
  </si>
  <si>
    <t>C5</t>
  </si>
  <si>
    <t>LED</t>
  </si>
  <si>
    <t>D1</t>
  </si>
  <si>
    <t>A0</t>
  </si>
  <si>
    <t>SD_SCLK</t>
  </si>
  <si>
    <t>C0</t>
  </si>
  <si>
    <t>A1</t>
  </si>
  <si>
    <t>B0</t>
  </si>
  <si>
    <t>A2</t>
  </si>
  <si>
    <t>B1</t>
  </si>
  <si>
    <t>A3</t>
  </si>
  <si>
    <t>B3</t>
  </si>
  <si>
    <t>A4</t>
  </si>
  <si>
    <t>SDA0</t>
  </si>
  <si>
    <t>SGTL5000 Control</t>
  </si>
  <si>
    <t>B2</t>
  </si>
  <si>
    <t>SCL0</t>
  </si>
  <si>
    <t>D5</t>
  </si>
  <si>
    <t>A6</t>
  </si>
  <si>
    <t>D6</t>
  </si>
  <si>
    <t>A7</t>
  </si>
  <si>
    <t>C1</t>
  </si>
  <si>
    <t>A8</t>
  </si>
  <si>
    <t>I2S_TX</t>
  </si>
  <si>
    <t>DIN</t>
  </si>
  <si>
    <t>C2</t>
  </si>
  <si>
    <t>A9</t>
  </si>
  <si>
    <t>I2S_LRCLK</t>
  </si>
  <si>
    <t>WS</t>
  </si>
  <si>
    <t>VUSB</t>
  </si>
  <si>
    <t>VEXT</t>
  </si>
  <si>
    <t>VBAT</t>
  </si>
  <si>
    <t>PROG</t>
  </si>
  <si>
    <t>DAC</t>
  </si>
  <si>
    <t>Pins on SMT pads</t>
  </si>
  <si>
    <t>A28</t>
  </si>
  <si>
    <t>A29</t>
  </si>
  <si>
    <t>A26</t>
  </si>
  <si>
    <t>B20</t>
  </si>
  <si>
    <t>CS2</t>
  </si>
  <si>
    <t>B22</t>
  </si>
  <si>
    <t>MOSI2</t>
  </si>
  <si>
    <t>B23</t>
  </si>
  <si>
    <t>MISO2</t>
  </si>
  <si>
    <t>B21</t>
  </si>
  <si>
    <t>SCK2</t>
  </si>
  <si>
    <t>D8</t>
  </si>
  <si>
    <t>RX6</t>
  </si>
  <si>
    <t>D9</t>
  </si>
  <si>
    <t>TX6</t>
  </si>
  <si>
    <t>B4</t>
  </si>
  <si>
    <t>B5</t>
  </si>
  <si>
    <t>D14</t>
  </si>
  <si>
    <t>D13</t>
  </si>
  <si>
    <t>D12</t>
  </si>
  <si>
    <t>D15</t>
  </si>
  <si>
    <t>D11</t>
  </si>
  <si>
    <t>D10</t>
  </si>
  <si>
    <t>ENCA</t>
  </si>
  <si>
    <t>ENCB</t>
  </si>
  <si>
    <t>SWA</t>
  </si>
  <si>
    <t>Rth</t>
  </si>
  <si>
    <t>Temp</t>
  </si>
  <si>
    <t>Ln(r)</t>
  </si>
  <si>
    <t>Ln(Rth)</t>
  </si>
  <si>
    <t>Variation</t>
  </si>
  <si>
    <t>Tempco of 3340 VCO</t>
  </si>
  <si>
    <t>Original Cap from factory</t>
  </si>
  <si>
    <t>Freq</t>
  </si>
  <si>
    <t>Tempco is 1400ppm / C</t>
  </si>
  <si>
    <t>10^(MID* 4.30103/127)</t>
  </si>
  <si>
    <t>Voice</t>
  </si>
  <si>
    <t>Key</t>
  </si>
  <si>
    <t>C</t>
  </si>
  <si>
    <t>D</t>
  </si>
  <si>
    <t>E</t>
  </si>
  <si>
    <t>F</t>
  </si>
  <si>
    <t>D^</t>
  </si>
  <si>
    <t>G</t>
  </si>
  <si>
    <t>G^</t>
  </si>
  <si>
    <t>A</t>
  </si>
  <si>
    <t>reorder</t>
  </si>
  <si>
    <t>C 1</t>
  </si>
  <si>
    <t>E3</t>
  </si>
  <si>
    <t>order doesn’t matter</t>
  </si>
  <si>
    <t>Vfreq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</si>
</sst>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000"/>
    <numFmt numFmtId="167" formatCode="0.00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quotePrefix="1"/>
    <xf numFmtId="0" fontId="5" fillId="0" borderId="0" xfId="0" applyFont="1"/>
    <xf numFmtId="44" fontId="0" fillId="0" borderId="0" xfId="2" applyFont="1"/>
    <xf numFmtId="2" fontId="0" fillId="0" borderId="0" xfId="0" applyNumberFormat="1"/>
    <xf numFmtId="164" fontId="0" fillId="0" borderId="0" xfId="0" applyNumberFormat="1"/>
    <xf numFmtId="9" fontId="0" fillId="0" borderId="0" xfId="3" applyFont="1"/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0" borderId="2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/>
    <xf numFmtId="165" fontId="0" fillId="0" borderId="0" xfId="1" quotePrefix="1" applyNumberFormat="1" applyFont="1" applyAlignment="1">
      <alignment horizontal="center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9" fontId="0" fillId="0" borderId="0" xfId="0" applyNumberFormat="1"/>
    <xf numFmtId="10" fontId="0" fillId="0" borderId="0" xfId="3" applyNumberFormat="1" applyFont="1"/>
    <xf numFmtId="167" fontId="0" fillId="0" borderId="0" xfId="0" applyNumberFormat="1"/>
    <xf numFmtId="0" fontId="4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4" xfId="0" applyFill="1" applyBorder="1" applyAlignment="1">
      <alignment horizontal="center"/>
    </xf>
    <xf numFmtId="0" fontId="0" fillId="0" borderId="1" xfId="0" applyFill="1" applyBorder="1"/>
    <xf numFmtId="0" fontId="5" fillId="0" borderId="5" xfId="0" applyFont="1" applyBorder="1"/>
    <xf numFmtId="0" fontId="0" fillId="0" borderId="5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quotePrefix="1" applyFill="1"/>
    <xf numFmtId="0" fontId="0" fillId="5" borderId="0" xfId="0" applyFill="1"/>
    <xf numFmtId="0" fontId="0" fillId="0" borderId="0" xfId="0" applyFill="1"/>
    <xf numFmtId="0" fontId="3" fillId="0" borderId="0" xfId="0" applyFont="1"/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3" xfId="0" applyFont="1" applyBorder="1"/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4" xfId="0" quotePrefix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" xfId="0" applyFill="1" applyBorder="1"/>
    <xf numFmtId="0" fontId="0" fillId="6" borderId="0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0" borderId="0" xfId="0" applyFont="1" applyBorder="1"/>
    <xf numFmtId="0" fontId="0" fillId="6" borderId="0" xfId="0" applyFill="1" applyBorder="1"/>
    <xf numFmtId="0" fontId="4" fillId="0" borderId="3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5" fillId="0" borderId="7" xfId="0" applyFont="1" applyBorder="1"/>
    <xf numFmtId="0" fontId="0" fillId="0" borderId="5" xfId="0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0" fontId="1" fillId="0" borderId="0" xfId="0" applyFont="1" applyFill="1" applyBorder="1"/>
    <xf numFmtId="0" fontId="1" fillId="0" borderId="0" xfId="0" quotePrefix="1" applyFont="1"/>
    <xf numFmtId="0" fontId="1" fillId="0" borderId="0" xfId="0" applyFont="1"/>
    <xf numFmtId="0" fontId="0" fillId="0" borderId="0" xfId="0" quotePrefix="1" applyFill="1"/>
    <xf numFmtId="0" fontId="0" fillId="7" borderId="0" xfId="0" applyFill="1"/>
    <xf numFmtId="0" fontId="0" fillId="0" borderId="3" xfId="0" applyBorder="1"/>
    <xf numFmtId="0" fontId="0" fillId="0" borderId="2" xfId="0" applyBorder="1"/>
    <xf numFmtId="0" fontId="0" fillId="0" borderId="7" xfId="0" applyBorder="1"/>
    <xf numFmtId="0" fontId="5" fillId="0" borderId="0" xfId="0" applyFont="1" applyAlignment="1">
      <alignment horizontal="left"/>
    </xf>
    <xf numFmtId="0" fontId="5" fillId="8" borderId="3" xfId="0" applyFont="1" applyFill="1" applyBorder="1"/>
    <xf numFmtId="0" fontId="0" fillId="8" borderId="0" xfId="0" applyFill="1" applyAlignment="1">
      <alignment horizontal="center"/>
    </xf>
    <xf numFmtId="0" fontId="0" fillId="8" borderId="0" xfId="0" applyFill="1"/>
    <xf numFmtId="0" fontId="5" fillId="9" borderId="3" xfId="0" applyFont="1" applyFill="1" applyBorder="1"/>
    <xf numFmtId="0" fontId="0" fillId="9" borderId="0" xfId="0" applyFill="1"/>
    <xf numFmtId="0" fontId="0" fillId="9" borderId="0" xfId="0" applyFill="1" applyAlignment="1">
      <alignment horizontal="left"/>
    </xf>
    <xf numFmtId="0" fontId="5" fillId="0" borderId="3" xfId="0" applyFont="1" applyBorder="1" applyAlignment="1">
      <alignment horizontal="center"/>
    </xf>
    <xf numFmtId="1" fontId="0" fillId="0" borderId="0" xfId="0" applyNumberFormat="1"/>
    <xf numFmtId="0" fontId="5" fillId="0" borderId="3" xfId="0" applyFont="1" applyFill="1" applyBorder="1" applyAlignment="1">
      <alignment horizontal="center"/>
    </xf>
    <xf numFmtId="2" fontId="0" fillId="0" borderId="0" xfId="0" applyNumberFormat="1" applyAlignment="1">
      <alignment horizontal="right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6209222080808405E-2"/>
          <c:y val="9.5785799006970665E-2"/>
          <c:w val="0.75686371127414165"/>
          <c:h val="0.81226357557911122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3"/>
            <c:dispRSqr val="1"/>
            <c:dispEq val="1"/>
            <c:trendlineLbl>
              <c:layout>
                <c:manualLayout>
                  <c:xMode val="edge"/>
                  <c:yMode val="edge"/>
                  <c:x val="0.21699374105614438"/>
                  <c:y val="0.6091976816843336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'3340 Tempco'!$B$22:$B$42</c:f>
              <c:numCache>
                <c:formatCode>0.000</c:formatCode>
                <c:ptCount val="21"/>
                <c:pt idx="0">
                  <c:v>10.392803492814236</c:v>
                </c:pt>
                <c:pt idx="1">
                  <c:v>10.141756141595407</c:v>
                </c:pt>
                <c:pt idx="2">
                  <c:v>9.8983242455792482</c:v>
                </c:pt>
                <c:pt idx="3">
                  <c:v>9.6621163829475982</c:v>
                </c:pt>
                <c:pt idx="4">
                  <c:v>9.4329237664318288</c:v>
                </c:pt>
                <c:pt idx="5">
                  <c:v>9.2103403719761836</c:v>
                </c:pt>
                <c:pt idx="6">
                  <c:v>8.9941724343983989</c:v>
                </c:pt>
                <c:pt idx="7">
                  <c:v>8.7841622222704761</c:v>
                </c:pt>
                <c:pt idx="8">
                  <c:v>8.5799801795150028</c:v>
                </c:pt>
                <c:pt idx="9">
                  <c:v>8.3813734682737024</c:v>
                </c:pt>
                <c:pt idx="10">
                  <c:v>8.1884113080790311</c:v>
                </c:pt>
                <c:pt idx="11">
                  <c:v>8.0003494953246843</c:v>
                </c:pt>
                <c:pt idx="12">
                  <c:v>7.8176254430533696</c:v>
                </c:pt>
                <c:pt idx="13">
                  <c:v>7.6396422878580132</c:v>
                </c:pt>
                <c:pt idx="14">
                  <c:v>7.4662275562154807</c:v>
                </c:pt>
                <c:pt idx="15">
                  <c:v>7.2970910051604179</c:v>
                </c:pt>
                <c:pt idx="16">
                  <c:v>7.1324975516600437</c:v>
                </c:pt>
                <c:pt idx="17">
                  <c:v>6.9716686047257896</c:v>
                </c:pt>
                <c:pt idx="18">
                  <c:v>6.8152012973715292</c:v>
                </c:pt>
                <c:pt idx="19">
                  <c:v>6.662493922414308</c:v>
                </c:pt>
                <c:pt idx="20">
                  <c:v>6.5133784678593933</c:v>
                </c:pt>
              </c:numCache>
            </c:numRef>
          </c:xVal>
          <c:yVal>
            <c:numRef>
              <c:f>'3340 Tempco'!$C$22:$C$42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yVal>
          <c:smooth val="1"/>
        </c:ser>
        <c:axId val="61138816"/>
        <c:axId val="61140352"/>
      </c:scatterChart>
      <c:valAx>
        <c:axId val="61138816"/>
        <c:scaling>
          <c:orientation val="minMax"/>
          <c:min val="6"/>
        </c:scaling>
        <c:axPos val="b"/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140352"/>
        <c:crosses val="autoZero"/>
        <c:crossBetween val="midCat"/>
      </c:valAx>
      <c:valAx>
        <c:axId val="61140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1388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098039215686272"/>
          <c:y val="0.42911877394636017"/>
          <c:w val="0.9908496732026143"/>
          <c:h val="0.582375478927203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6074700121944212"/>
          <c:y val="3.241895261845386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7516197509699731E-2"/>
          <c:y val="0.16209476309226944"/>
          <c:w val="0.69240756265027081"/>
          <c:h val="0.77556109725685785"/>
        </c:manualLayout>
      </c:layout>
      <c:scatterChart>
        <c:scatterStyle val="smoothMarker"/>
        <c:ser>
          <c:idx val="0"/>
          <c:order val="0"/>
          <c:tx>
            <c:strRef>
              <c:f>'3340 Tempco'!$E$5</c:f>
              <c:strCache>
                <c:ptCount val="1"/>
                <c:pt idx="0">
                  <c:v>Variation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20463346182415071"/>
                  <c:y val="0.4513715710723195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'3340 Tempco'!$C$6:$C$16</c:f>
              <c:numCache>
                <c:formatCode>0.00</c:formatCode>
                <c:ptCount val="11"/>
                <c:pt idx="0">
                  <c:v>24.976089950759444</c:v>
                </c:pt>
                <c:pt idx="1">
                  <c:v>27.392330340257161</c:v>
                </c:pt>
                <c:pt idx="2">
                  <c:v>28.717501954852082</c:v>
                </c:pt>
                <c:pt idx="3">
                  <c:v>30.134278456843617</c:v>
                </c:pt>
                <c:pt idx="4">
                  <c:v>31.655435377990841</c:v>
                </c:pt>
                <c:pt idx="5">
                  <c:v>33.296544583587604</c:v>
                </c:pt>
                <c:pt idx="6">
                  <c:v>35.07684127897852</c:v>
                </c:pt>
                <c:pt idx="7">
                  <c:v>37.020451650491225</c:v>
                </c:pt>
                <c:pt idx="8">
                  <c:v>39.15817607982143</c:v>
                </c:pt>
                <c:pt idx="9">
                  <c:v>41.530157241967061</c:v>
                </c:pt>
                <c:pt idx="10">
                  <c:v>47.211515553327615</c:v>
                </c:pt>
              </c:numCache>
            </c:numRef>
          </c:xVal>
          <c:yVal>
            <c:numRef>
              <c:f>'3340 Tempco'!$E$6:$E$16</c:f>
              <c:numCache>
                <c:formatCode>0.00%</c:formatCode>
                <c:ptCount val="11"/>
                <c:pt idx="0">
                  <c:v>0</c:v>
                </c:pt>
                <c:pt idx="1">
                  <c:v>2.0325203252031798E-3</c:v>
                </c:pt>
                <c:pt idx="2">
                  <c:v>4.0650406504065817E-3</c:v>
                </c:pt>
                <c:pt idx="3">
                  <c:v>6.0975609756097615E-3</c:v>
                </c:pt>
                <c:pt idx="4">
                  <c:v>8.1300813008129413E-3</c:v>
                </c:pt>
                <c:pt idx="5">
                  <c:v>1.0162601626016343E-2</c:v>
                </c:pt>
                <c:pt idx="6">
                  <c:v>1.2195121951219523E-2</c:v>
                </c:pt>
                <c:pt idx="7">
                  <c:v>1.6260162601626105E-2</c:v>
                </c:pt>
                <c:pt idx="8">
                  <c:v>2.0325203252032464E-2</c:v>
                </c:pt>
                <c:pt idx="9">
                  <c:v>2.4390243902439046E-2</c:v>
                </c:pt>
                <c:pt idx="10">
                  <c:v>2.8455284552845628E-2</c:v>
                </c:pt>
              </c:numCache>
            </c:numRef>
          </c:yVal>
          <c:smooth val="1"/>
        </c:ser>
        <c:axId val="65084800"/>
        <c:axId val="65123456"/>
      </c:scatterChart>
      <c:valAx>
        <c:axId val="65084800"/>
        <c:scaling>
          <c:orientation val="minMax"/>
          <c:min val="20"/>
        </c:scaling>
        <c:axPos val="b"/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123456"/>
        <c:crosses val="autoZero"/>
        <c:crossBetween val="midCat"/>
      </c:valAx>
      <c:valAx>
        <c:axId val="65123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0848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724581724581724"/>
          <c:y val="0.49625935162094764"/>
          <c:w val="0.99099099099099097"/>
          <c:h val="0.60598503740648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5.2273953913371314E-2"/>
          <c:y val="0.17102956957767892"/>
          <c:w val="0.89151202552680742"/>
          <c:h val="0.75502312952856065"/>
        </c:manualLayout>
      </c:layout>
      <c:scatterChart>
        <c:scatterStyle val="smoothMarker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'Exp ADSR'!$A$3:$A$115</c:f>
              <c:strCache>
                <c:ptCount val="103"/>
                <c:pt idx="0">
                  <c:v>V2164 VCA</c:v>
                </c:pt>
                <c:pt idx="1">
                  <c:v>Vin</c:v>
                </c:pt>
                <c:pt idx="2">
                  <c:v>0.00</c:v>
                </c:pt>
                <c:pt idx="3">
                  <c:v>0.033</c:v>
                </c:pt>
                <c:pt idx="4">
                  <c:v>0.066</c:v>
                </c:pt>
                <c:pt idx="5">
                  <c:v>0.099</c:v>
                </c:pt>
                <c:pt idx="6">
                  <c:v>0.132</c:v>
                </c:pt>
                <c:pt idx="7">
                  <c:v>0.165</c:v>
                </c:pt>
                <c:pt idx="8">
                  <c:v>0.198</c:v>
                </c:pt>
                <c:pt idx="9">
                  <c:v>0.231</c:v>
                </c:pt>
                <c:pt idx="10">
                  <c:v>0.264</c:v>
                </c:pt>
                <c:pt idx="11">
                  <c:v>0.297</c:v>
                </c:pt>
                <c:pt idx="12">
                  <c:v>0.33</c:v>
                </c:pt>
                <c:pt idx="13">
                  <c:v>0.363</c:v>
                </c:pt>
                <c:pt idx="14">
                  <c:v>0.396</c:v>
                </c:pt>
                <c:pt idx="15">
                  <c:v>0.429</c:v>
                </c:pt>
                <c:pt idx="16">
                  <c:v>0.462</c:v>
                </c:pt>
                <c:pt idx="17">
                  <c:v>0.495</c:v>
                </c:pt>
                <c:pt idx="18">
                  <c:v>0.528</c:v>
                </c:pt>
                <c:pt idx="19">
                  <c:v>0.561</c:v>
                </c:pt>
                <c:pt idx="20">
                  <c:v>0.594</c:v>
                </c:pt>
                <c:pt idx="21">
                  <c:v>0.627</c:v>
                </c:pt>
                <c:pt idx="22">
                  <c:v>0.66</c:v>
                </c:pt>
                <c:pt idx="23">
                  <c:v>0.693</c:v>
                </c:pt>
                <c:pt idx="24">
                  <c:v>0.726</c:v>
                </c:pt>
                <c:pt idx="25">
                  <c:v>0.759</c:v>
                </c:pt>
                <c:pt idx="26">
                  <c:v>0.792</c:v>
                </c:pt>
                <c:pt idx="27">
                  <c:v>0.825</c:v>
                </c:pt>
                <c:pt idx="28">
                  <c:v>0.858</c:v>
                </c:pt>
                <c:pt idx="29">
                  <c:v>0.891</c:v>
                </c:pt>
                <c:pt idx="30">
                  <c:v>0.924</c:v>
                </c:pt>
                <c:pt idx="31">
                  <c:v>0.957</c:v>
                </c:pt>
                <c:pt idx="32">
                  <c:v>0.99</c:v>
                </c:pt>
                <c:pt idx="33">
                  <c:v>1.023</c:v>
                </c:pt>
                <c:pt idx="34">
                  <c:v>1.056</c:v>
                </c:pt>
                <c:pt idx="35">
                  <c:v>1.089</c:v>
                </c:pt>
                <c:pt idx="36">
                  <c:v>1.122</c:v>
                </c:pt>
                <c:pt idx="37">
                  <c:v>1.155</c:v>
                </c:pt>
                <c:pt idx="38">
                  <c:v>1.188</c:v>
                </c:pt>
                <c:pt idx="39">
                  <c:v>1.221</c:v>
                </c:pt>
                <c:pt idx="40">
                  <c:v>1.254</c:v>
                </c:pt>
                <c:pt idx="41">
                  <c:v>1.287</c:v>
                </c:pt>
                <c:pt idx="42">
                  <c:v>1.32</c:v>
                </c:pt>
                <c:pt idx="43">
                  <c:v>1.353</c:v>
                </c:pt>
                <c:pt idx="44">
                  <c:v>1.386</c:v>
                </c:pt>
                <c:pt idx="45">
                  <c:v>1.419</c:v>
                </c:pt>
                <c:pt idx="46">
                  <c:v>1.452</c:v>
                </c:pt>
                <c:pt idx="47">
                  <c:v>1.485</c:v>
                </c:pt>
                <c:pt idx="48">
                  <c:v>1.518</c:v>
                </c:pt>
                <c:pt idx="49">
                  <c:v>1.551</c:v>
                </c:pt>
                <c:pt idx="50">
                  <c:v>1.584</c:v>
                </c:pt>
                <c:pt idx="51">
                  <c:v>1.617</c:v>
                </c:pt>
                <c:pt idx="52">
                  <c:v>1.65</c:v>
                </c:pt>
                <c:pt idx="53">
                  <c:v>1.683</c:v>
                </c:pt>
                <c:pt idx="54">
                  <c:v>1.716</c:v>
                </c:pt>
                <c:pt idx="55">
                  <c:v>1.749</c:v>
                </c:pt>
                <c:pt idx="56">
                  <c:v>1.782</c:v>
                </c:pt>
                <c:pt idx="57">
                  <c:v>1.815</c:v>
                </c:pt>
                <c:pt idx="58">
                  <c:v>1.848</c:v>
                </c:pt>
                <c:pt idx="59">
                  <c:v>1.881</c:v>
                </c:pt>
                <c:pt idx="60">
                  <c:v>1.914</c:v>
                </c:pt>
                <c:pt idx="61">
                  <c:v>1.947</c:v>
                </c:pt>
                <c:pt idx="62">
                  <c:v>1.98</c:v>
                </c:pt>
                <c:pt idx="63">
                  <c:v>2.013</c:v>
                </c:pt>
                <c:pt idx="64">
                  <c:v>2.046</c:v>
                </c:pt>
                <c:pt idx="65">
                  <c:v>2.079</c:v>
                </c:pt>
                <c:pt idx="66">
                  <c:v>2.112</c:v>
                </c:pt>
                <c:pt idx="67">
                  <c:v>2.145</c:v>
                </c:pt>
                <c:pt idx="68">
                  <c:v>2.178</c:v>
                </c:pt>
                <c:pt idx="69">
                  <c:v>2.211</c:v>
                </c:pt>
                <c:pt idx="70">
                  <c:v>2.244</c:v>
                </c:pt>
                <c:pt idx="71">
                  <c:v>2.277</c:v>
                </c:pt>
                <c:pt idx="72">
                  <c:v>2.31</c:v>
                </c:pt>
                <c:pt idx="73">
                  <c:v>2.343</c:v>
                </c:pt>
                <c:pt idx="74">
                  <c:v>2.376</c:v>
                </c:pt>
                <c:pt idx="75">
                  <c:v>2.409</c:v>
                </c:pt>
                <c:pt idx="76">
                  <c:v>2.442</c:v>
                </c:pt>
                <c:pt idx="77">
                  <c:v>2.475</c:v>
                </c:pt>
                <c:pt idx="78">
                  <c:v>2.508</c:v>
                </c:pt>
                <c:pt idx="79">
                  <c:v>2.541</c:v>
                </c:pt>
                <c:pt idx="80">
                  <c:v>2.574</c:v>
                </c:pt>
                <c:pt idx="81">
                  <c:v>2.607</c:v>
                </c:pt>
                <c:pt idx="82">
                  <c:v>2.64</c:v>
                </c:pt>
                <c:pt idx="83">
                  <c:v>2.673</c:v>
                </c:pt>
                <c:pt idx="84">
                  <c:v>2.706</c:v>
                </c:pt>
                <c:pt idx="85">
                  <c:v>2.739</c:v>
                </c:pt>
                <c:pt idx="86">
                  <c:v>2.772</c:v>
                </c:pt>
                <c:pt idx="87">
                  <c:v>2.805</c:v>
                </c:pt>
                <c:pt idx="88">
                  <c:v>2.838</c:v>
                </c:pt>
                <c:pt idx="89">
                  <c:v>2.871</c:v>
                </c:pt>
                <c:pt idx="90">
                  <c:v>2.904</c:v>
                </c:pt>
                <c:pt idx="91">
                  <c:v>2.937</c:v>
                </c:pt>
                <c:pt idx="92">
                  <c:v>2.97</c:v>
                </c:pt>
                <c:pt idx="93">
                  <c:v>3.003</c:v>
                </c:pt>
                <c:pt idx="94">
                  <c:v>3.036</c:v>
                </c:pt>
                <c:pt idx="95">
                  <c:v>3.069</c:v>
                </c:pt>
                <c:pt idx="96">
                  <c:v>3.102</c:v>
                </c:pt>
                <c:pt idx="97">
                  <c:v>3.135</c:v>
                </c:pt>
                <c:pt idx="98">
                  <c:v>3.168</c:v>
                </c:pt>
                <c:pt idx="99">
                  <c:v>3.201</c:v>
                </c:pt>
                <c:pt idx="100">
                  <c:v>3.234</c:v>
                </c:pt>
                <c:pt idx="101">
                  <c:v>3.267</c:v>
                </c:pt>
                <c:pt idx="102">
                  <c:v>3.3</c:v>
                </c:pt>
              </c:strCache>
            </c:strRef>
          </c:xVal>
          <c:yVal>
            <c:numRef>
              <c:f>'Exp ADSR'!$C$3:$C$115</c:f>
              <c:numCache>
                <c:formatCode>General</c:formatCode>
                <c:ptCount val="113"/>
                <c:pt idx="1">
                  <c:v>0</c:v>
                </c:pt>
                <c:pt idx="2" formatCode="0.000">
                  <c:v>1</c:v>
                </c:pt>
                <c:pt idx="3" formatCode="0.000">
                  <c:v>0.89125093813374545</c:v>
                </c:pt>
                <c:pt idx="4" formatCode="0.000">
                  <c:v>0.79432823472428149</c:v>
                </c:pt>
                <c:pt idx="5" formatCode="0.000">
                  <c:v>0.70794578438413791</c:v>
                </c:pt>
                <c:pt idx="6" formatCode="0.000">
                  <c:v>0.63095734448019325</c:v>
                </c:pt>
                <c:pt idx="7" formatCode="0.000">
                  <c:v>0.56234132519034907</c:v>
                </c:pt>
                <c:pt idx="8" formatCode="0.000">
                  <c:v>0.50118723362727224</c:v>
                </c:pt>
                <c:pt idx="9" formatCode="0.000">
                  <c:v>0.44668359215096315</c:v>
                </c:pt>
                <c:pt idx="10" formatCode="0.000">
                  <c:v>0.3981071705534972</c:v>
                </c:pt>
                <c:pt idx="11" formatCode="0.000">
                  <c:v>0.35481338923357542</c:v>
                </c:pt>
                <c:pt idx="12" formatCode="0.000">
                  <c:v>0.31622776601683794</c:v>
                </c:pt>
                <c:pt idx="13" formatCode="0.000">
                  <c:v>0.28183829312644532</c:v>
                </c:pt>
                <c:pt idx="14" formatCode="0.000">
                  <c:v>0.25118864315095801</c:v>
                </c:pt>
                <c:pt idx="15" formatCode="0.000">
                  <c:v>0.22387211385683392</c:v>
                </c:pt>
                <c:pt idx="16" formatCode="0.000">
                  <c:v>0.19952623149688795</c:v>
                </c:pt>
                <c:pt idx="17" formatCode="0.000">
                  <c:v>0.17782794100389224</c:v>
                </c:pt>
                <c:pt idx="18" formatCode="0.000">
                  <c:v>0.15848931924611132</c:v>
                </c:pt>
                <c:pt idx="19" formatCode="0.000">
                  <c:v>0.14125375446227542</c:v>
                </c:pt>
                <c:pt idx="20" formatCode="0.000">
                  <c:v>0.12589254117941667</c:v>
                </c:pt>
                <c:pt idx="21" formatCode="0.000">
                  <c:v>0.11220184543019632</c:v>
                </c:pt>
                <c:pt idx="22" formatCode="0.000">
                  <c:v>0.1</c:v>
                </c:pt>
                <c:pt idx="23" formatCode="0.000">
                  <c:v>8.9125093813374578E-2</c:v>
                </c:pt>
                <c:pt idx="24" formatCode="0.000">
                  <c:v>7.9432823472428096E-2</c:v>
                </c:pt>
                <c:pt idx="25" formatCode="0.000">
                  <c:v>7.0794578438413788E-2</c:v>
                </c:pt>
                <c:pt idx="26" formatCode="0.000">
                  <c:v>6.3095734448019317E-2</c:v>
                </c:pt>
                <c:pt idx="27" formatCode="0.000">
                  <c:v>5.6234132519034932E-2</c:v>
                </c:pt>
                <c:pt idx="28" formatCode="0.000">
                  <c:v>5.0118723362727206E-2</c:v>
                </c:pt>
                <c:pt idx="29" formatCode="0.000">
                  <c:v>4.4668359215096293E-2</c:v>
                </c:pt>
                <c:pt idx="30" formatCode="0.000">
                  <c:v>3.9810717055349727E-2</c:v>
                </c:pt>
                <c:pt idx="31" formatCode="0.000">
                  <c:v>3.5481338923357544E-2</c:v>
                </c:pt>
                <c:pt idx="32" formatCode="0.000">
                  <c:v>3.1622776601683784E-2</c:v>
                </c:pt>
                <c:pt idx="33" formatCode="0.000">
                  <c:v>2.8183829312644543E-2</c:v>
                </c:pt>
                <c:pt idx="34" formatCode="0.000">
                  <c:v>2.511886431509578E-2</c:v>
                </c:pt>
                <c:pt idx="35" formatCode="0.000">
                  <c:v>2.2387211385683389E-2</c:v>
                </c:pt>
                <c:pt idx="36" formatCode="0.000">
                  <c:v>1.9952623149688792E-2</c:v>
                </c:pt>
                <c:pt idx="37" formatCode="0.000">
                  <c:v>1.7782794100389226E-2</c:v>
                </c:pt>
                <c:pt idx="38" formatCode="0.000">
                  <c:v>1.5848931924611124E-2</c:v>
                </c:pt>
                <c:pt idx="39" formatCode="0.000">
                  <c:v>1.4125375446227528E-2</c:v>
                </c:pt>
                <c:pt idx="40" formatCode="0.000">
                  <c:v>1.2589254117941664E-2</c:v>
                </c:pt>
                <c:pt idx="41" formatCode="0.000">
                  <c:v>1.1220184543019634E-2</c:v>
                </c:pt>
                <c:pt idx="42" formatCode="0.000">
                  <c:v>0.01</c:v>
                </c:pt>
                <c:pt idx="43" formatCode="0.000">
                  <c:v>8.9125093813374554E-3</c:v>
                </c:pt>
                <c:pt idx="44" formatCode="0.000">
                  <c:v>7.943282347242819E-3</c:v>
                </c:pt>
                <c:pt idx="45" formatCode="0.000">
                  <c:v>7.0794578438413795E-3</c:v>
                </c:pt>
                <c:pt idx="46" formatCode="0.000">
                  <c:v>6.3095734448019251E-3</c:v>
                </c:pt>
                <c:pt idx="47" formatCode="0.000">
                  <c:v>5.6234132519034866E-3</c:v>
                </c:pt>
                <c:pt idx="48" formatCode="0.000">
                  <c:v>5.0118723362727212E-3</c:v>
                </c:pt>
                <c:pt idx="49" formatCode="0.000">
                  <c:v>4.4668359215096322E-3</c:v>
                </c:pt>
                <c:pt idx="50" formatCode="0.000">
                  <c:v>3.9810717055349717E-3</c:v>
                </c:pt>
                <c:pt idx="51" formatCode="0.000">
                  <c:v>3.5481338923357528E-3</c:v>
                </c:pt>
                <c:pt idx="52" formatCode="0.000">
                  <c:v>3.162277660168382E-3</c:v>
                </c:pt>
                <c:pt idx="53" formatCode="0.000">
                  <c:v>2.8183829312644522E-3</c:v>
                </c:pt>
                <c:pt idx="54" formatCode="0.000">
                  <c:v>2.5118864315095777E-3</c:v>
                </c:pt>
                <c:pt idx="55" formatCode="0.000">
                  <c:v>2.2387211385683386E-3</c:v>
                </c:pt>
                <c:pt idx="56" formatCode="0.000">
                  <c:v>1.9952623149688781E-3</c:v>
                </c:pt>
                <c:pt idx="57" formatCode="0.000">
                  <c:v>1.7782794100389236E-3</c:v>
                </c:pt>
                <c:pt idx="58" formatCode="0.000">
                  <c:v>1.5848931924611134E-3</c:v>
                </c:pt>
                <c:pt idx="59" formatCode="0.000">
                  <c:v>1.4125375446227527E-3</c:v>
                </c:pt>
                <c:pt idx="60" formatCode="0.000">
                  <c:v>1.2589254117941673E-3</c:v>
                </c:pt>
                <c:pt idx="61" formatCode="0.000">
                  <c:v>1.1220184543019622E-3</c:v>
                </c:pt>
                <c:pt idx="62" formatCode="0.000">
                  <c:v>1E-3</c:v>
                </c:pt>
                <c:pt idx="63" formatCode="0.000">
                  <c:v>8.9125093813374539E-4</c:v>
                </c:pt>
                <c:pt idx="64" formatCode="0.000">
                  <c:v>7.9432823472428175E-4</c:v>
                </c:pt>
                <c:pt idx="65" formatCode="0.000">
                  <c:v>7.079457843841378E-4</c:v>
                </c:pt>
                <c:pt idx="66" formatCode="0.000">
                  <c:v>6.3095734448019244E-4</c:v>
                </c:pt>
                <c:pt idx="67" formatCode="0.000">
                  <c:v>5.6234132519034856E-4</c:v>
                </c:pt>
                <c:pt idx="68" formatCode="0.000">
                  <c:v>5.0118723362727209E-4</c:v>
                </c:pt>
                <c:pt idx="69" formatCode="0.000">
                  <c:v>4.4668359215096348E-4</c:v>
                </c:pt>
                <c:pt idx="70" formatCode="0.000">
                  <c:v>3.9810717055349708E-4</c:v>
                </c:pt>
                <c:pt idx="71" formatCode="0.000">
                  <c:v>3.5481338923357516E-4</c:v>
                </c:pt>
                <c:pt idx="72" formatCode="0.000">
                  <c:v>3.1622776601683783E-4</c:v>
                </c:pt>
                <c:pt idx="73" formatCode="0.000">
                  <c:v>2.8183829312644545E-4</c:v>
                </c:pt>
                <c:pt idx="74" formatCode="0.000">
                  <c:v>2.5118864315095774E-4</c:v>
                </c:pt>
                <c:pt idx="75" formatCode="0.000">
                  <c:v>2.2387211385683421E-4</c:v>
                </c:pt>
                <c:pt idx="76" formatCode="0.000">
                  <c:v>1.9952623149688758E-4</c:v>
                </c:pt>
                <c:pt idx="77" formatCode="0.000">
                  <c:v>1.7782794100389203E-4</c:v>
                </c:pt>
                <c:pt idx="78" formatCode="0.000">
                  <c:v>1.584893192461112E-4</c:v>
                </c:pt>
                <c:pt idx="79" formatCode="0.000">
                  <c:v>1.4125375446227535E-4</c:v>
                </c:pt>
                <c:pt idx="80" formatCode="0.000">
                  <c:v>1.2589254117941672E-4</c:v>
                </c:pt>
                <c:pt idx="81" formatCode="0.000">
                  <c:v>1.1220184543019618E-4</c:v>
                </c:pt>
                <c:pt idx="82" formatCode="0.000">
                  <c:v>1E-4</c:v>
                </c:pt>
                <c:pt idx="83" formatCode="0.000">
                  <c:v>8.912509381337452E-5</c:v>
                </c:pt>
                <c:pt idx="84" formatCode="0.000">
                  <c:v>7.9432823472428153E-5</c:v>
                </c:pt>
                <c:pt idx="85" formatCode="0.000">
                  <c:v>7.0794578438413826E-5</c:v>
                </c:pt>
                <c:pt idx="86" formatCode="0.000">
                  <c:v>6.3095734448019388E-5</c:v>
                </c:pt>
                <c:pt idx="87" formatCode="0.000">
                  <c:v>5.6234132519034887E-5</c:v>
                </c:pt>
                <c:pt idx="88" formatCode="0.000">
                  <c:v>5.0118723362727238E-5</c:v>
                </c:pt>
                <c:pt idx="89" formatCode="0.000">
                  <c:v>4.4668359215096341E-5</c:v>
                </c:pt>
                <c:pt idx="90" formatCode="0.000">
                  <c:v>3.9810717055349634E-5</c:v>
                </c:pt>
                <c:pt idx="91" formatCode="0.000">
                  <c:v>3.548133892335754E-5</c:v>
                </c:pt>
                <c:pt idx="92" formatCode="0.000">
                  <c:v>3.1622776601683748E-5</c:v>
                </c:pt>
                <c:pt idx="93" formatCode="0.000">
                  <c:v>2.8183829312644511E-5</c:v>
                </c:pt>
                <c:pt idx="94" formatCode="0.000">
                  <c:v>2.5118864315095791E-5</c:v>
                </c:pt>
                <c:pt idx="95" formatCode="0.000">
                  <c:v>2.2387211385683359E-5</c:v>
                </c:pt>
                <c:pt idx="96" formatCode="0.000">
                  <c:v>1.9952623149688803E-5</c:v>
                </c:pt>
                <c:pt idx="97" formatCode="0.000">
                  <c:v>1.7782794100389246E-5</c:v>
                </c:pt>
                <c:pt idx="98" formatCode="0.000">
                  <c:v>1.5848931924611131E-5</c:v>
                </c:pt>
                <c:pt idx="99" formatCode="0.000">
                  <c:v>1.4125375446227545E-5</c:v>
                </c:pt>
                <c:pt idx="100" formatCode="0.000">
                  <c:v>1.2589254117941658E-5</c:v>
                </c:pt>
                <c:pt idx="101" formatCode="0.000">
                  <c:v>1.1220184543019647E-5</c:v>
                </c:pt>
                <c:pt idx="102" formatCode="0.000">
                  <c:v>1.0000000000000016E-5</c:v>
                </c:pt>
              </c:numCache>
            </c:numRef>
          </c:yVal>
          <c:smooth val="1"/>
        </c:ser>
        <c:axId val="66300544"/>
        <c:axId val="66302720"/>
      </c:scatterChart>
      <c:valAx>
        <c:axId val="663005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6302720"/>
        <c:crosses val="autoZero"/>
        <c:crossBetween val="midCat"/>
      </c:valAx>
      <c:valAx>
        <c:axId val="66302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005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7030917682780892E-2"/>
          <c:y val="5.6053811659192827E-2"/>
          <c:w val="0.8165277274374777"/>
          <c:h val="0.85201793721973162"/>
        </c:manualLayout>
      </c:layout>
      <c:lineChart>
        <c:grouping val="standard"/>
        <c:ser>
          <c:idx val="0"/>
          <c:order val="0"/>
          <c:tx>
            <c:strRef>
              <c:f>'ADSR Times'!$A$4</c:f>
              <c:strCache>
                <c:ptCount val="1"/>
                <c:pt idx="0">
                  <c:v>Midi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val>
            <c:numRef>
              <c:f>'ADSR Times'!$A$5:$A$132</c:f>
              <c:numCache>
                <c:formatCode>General</c:formatCode>
                <c:ptCount val="12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</c:numCache>
            </c:numRef>
          </c:val>
        </c:ser>
        <c:ser>
          <c:idx val="1"/>
          <c:order val="1"/>
          <c:tx>
            <c:strRef>
              <c:f>'ADSR Times'!$B$4</c:f>
              <c:strCache>
                <c:ptCount val="1"/>
                <c:pt idx="0">
                  <c:v>Time mS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Ref>
              <c:f>'ADSR Times'!$B$5:$B$132</c:f>
              <c:numCache>
                <c:formatCode>0.0</c:formatCode>
                <c:ptCount val="128"/>
                <c:pt idx="0">
                  <c:v>1</c:v>
                </c:pt>
                <c:pt idx="1">
                  <c:v>1.0811012709770589</c:v>
                </c:pt>
                <c:pt idx="2">
                  <c:v>1.1687799581082119</c:v>
                </c:pt>
                <c:pt idx="3">
                  <c:v>1.2635694982033014</c:v>
                </c:pt>
                <c:pt idx="4">
                  <c:v>1.3660465904754335</c:v>
                </c:pt>
                <c:pt idx="5">
                  <c:v>1.4768347051768689</c:v>
                </c:pt>
                <c:pt idx="6">
                  <c:v>1.5966078767897429</c:v>
                </c:pt>
                <c:pt idx="7">
                  <c:v>1.7260948048493743</c:v>
                </c:pt>
                <c:pt idx="8">
                  <c:v>1.8660832873495568</c:v>
                </c:pt>
                <c:pt idx="9">
                  <c:v>2.0174250137026539</c:v>
                </c:pt>
                <c:pt idx="10">
                  <c:v>2.1810407464148494</c:v>
                </c:pt>
                <c:pt idx="11">
                  <c:v>2.3579259230018463</c:v>
                </c:pt>
                <c:pt idx="12">
                  <c:v>2.5491567122270506</c:v>
                </c:pt>
                <c:pt idx="13">
                  <c:v>2.7558965615083646</c:v>
                </c:pt>
                <c:pt idx="14">
                  <c:v>2.9794032753279995</c:v>
                </c:pt>
                <c:pt idx="15">
                  <c:v>3.2210366677103126</c:v>
                </c:pt>
                <c:pt idx="16">
                  <c:v>3.4822668353253285</c:v>
                </c:pt>
                <c:pt idx="17">
                  <c:v>3.7646831015514728</c:v>
                </c:pt>
                <c:pt idx="18">
                  <c:v>4.0700036859131536</c:v>
                </c:pt>
                <c:pt idx="19">
                  <c:v>4.4000861577220238</c:v>
                </c:pt>
                <c:pt idx="20">
                  <c:v>4.7569387375218435</c:v>
                </c:pt>
                <c:pt idx="21">
                  <c:v>5.1427325150948695</c:v>
                </c:pt>
                <c:pt idx="22">
                  <c:v>5.5598146583641093</c:v>
                </c:pt>
                <c:pt idx="23">
                  <c:v>6.010722693554321</c:v>
                </c:pt>
                <c:pt idx="24">
                  <c:v>6.4981999434922262</c:v>
                </c:pt>
                <c:pt idx="25">
                  <c:v>7.0252122179724967</c:v>
                </c:pt>
                <c:pt idx="26">
                  <c:v>7.5949658577336274</c:v>
                </c:pt>
                <c:pt idx="27">
                  <c:v>8.210927241823196</c:v>
                </c:pt>
                <c:pt idx="28">
                  <c:v>8.8768438770352116</c:v>
                </c:pt>
                <c:pt idx="29">
                  <c:v>9.5967671977276883</c:v>
                </c:pt>
                <c:pt idx="30">
                  <c:v>10.375077214734354</c:v>
                </c:pt>
                <c:pt idx="31">
                  <c:v>11.216509163334427</c:v>
                </c:pt>
                <c:pt idx="32">
                  <c:v>12.12618231240668</c:v>
                </c:pt>
                <c:pt idx="33">
                  <c:v>13.10963111004239</c:v>
                </c:pt>
                <c:pt idx="34">
                  <c:v>14.172838855107216</c:v>
                </c:pt>
                <c:pt idx="35">
                  <c:v>15.322274099609453</c:v>
                </c:pt>
                <c:pt idx="36">
                  <c:v>16.564930003346653</c:v>
                </c:pt>
                <c:pt idx="37">
                  <c:v>17.908366880264072</c:v>
                </c:pt>
                <c:pt idx="38">
                  <c:v>19.36075819537696</c:v>
                </c:pt>
                <c:pt idx="39">
                  <c:v>20.930940292101539</c:v>
                </c:pt>
                <c:pt idx="40">
                  <c:v>22.628466152535911</c:v>
                </c:pt>
                <c:pt idx="41">
                  <c:v>24.463663517767916</c:v>
                </c:pt>
                <c:pt idx="42">
                  <c:v>26.447697721814006</c:v>
                </c:pt>
                <c:pt idx="43">
                  <c:v>28.59263962147017</c:v>
                </c:pt>
                <c:pt idx="44">
                  <c:v>30.91153903536042</c:v>
                </c:pt>
                <c:pt idx="45">
                  <c:v>33.418504138985114</c:v>
                </c:pt>
                <c:pt idx="46">
                  <c:v>36.128787298808916</c:v>
                </c:pt>
                <c:pt idx="47">
                  <c:v>39.058877867602114</c:v>
                </c:pt>
                <c:pt idx="48">
                  <c:v>42.226602505602372</c:v>
                </c:pt>
                <c:pt idx="49">
                  <c:v>45.651233637849778</c:v>
                </c:pt>
                <c:pt idx="50">
                  <c:v>49.35360670755005</c:v>
                </c:pt>
                <c:pt idx="51">
                  <c:v>53.356246938834268</c:v>
                </c:pt>
                <c:pt idx="52">
                  <c:v>57.683506380139498</c:v>
                </c:pt>
                <c:pt idx="53">
                  <c:v>62.361712061982146</c:v>
                </c:pt>
                <c:pt idx="54">
                  <c:v>67.419326170514267</c:v>
                </c:pt>
                <c:pt idx="55">
                  <c:v>72.887119211359845</c:v>
                </c:pt>
                <c:pt idx="56">
                  <c:v>78.798357217257518</c:v>
                </c:pt>
                <c:pt idx="57">
                  <c:v>85.189004138481394</c:v>
                </c:pt>
                <c:pt idx="58">
                  <c:v>92.097940647382146</c:v>
                </c:pt>
                <c:pt idx="59">
                  <c:v>99.567200688254545</c:v>
                </c:pt>
                <c:pt idx="60">
                  <c:v>107.64222721169996</c:v>
                </c:pt>
                <c:pt idx="61">
                  <c:v>116.37214864936995</c:v>
                </c:pt>
                <c:pt idx="62">
                  <c:v>125.81007781116517</c:v>
                </c:pt>
                <c:pt idx="63">
                  <c:v>136.01343502337343</c:v>
                </c:pt>
                <c:pt idx="64">
                  <c:v>147.04429747372461</c:v>
                </c:pt>
                <c:pt idx="65">
                  <c:v>158.96977688877223</c:v>
                </c:pt>
                <c:pt idx="66">
                  <c:v>171.86242784139125</c:v>
                </c:pt>
                <c:pt idx="67">
                  <c:v>185.80068917253129</c:v>
                </c:pt>
                <c:pt idx="68">
                  <c:v>200.86936121283682</c:v>
                </c:pt>
                <c:pt idx="69">
                  <c:v>217.1601217075476</c:v>
                </c:pt>
                <c:pt idx="70">
                  <c:v>234.77208358356268</c:v>
                </c:pt>
                <c:pt idx="71">
                  <c:v>253.81239795212207</c:v>
                </c:pt>
                <c:pt idx="72">
                  <c:v>274.39690601577416</c:v>
                </c:pt>
                <c:pt idx="73">
                  <c:v>296.65084384582548</c:v>
                </c:pt>
                <c:pt idx="74">
                  <c:v>320.70960431813916</c:v>
                </c:pt>
                <c:pt idx="75">
                  <c:v>346.71956084289013</c:v>
                </c:pt>
                <c:pt idx="76">
                  <c:v>374.83895789985615</c:v>
                </c:pt>
                <c:pt idx="77">
                  <c:v>405.23887379725068</c:v>
                </c:pt>
                <c:pt idx="78">
                  <c:v>438.10426151151961</c:v>
                </c:pt>
                <c:pt idx="79">
                  <c:v>473.63507394056995</c:v>
                </c:pt>
                <c:pt idx="80">
                  <c:v>512.04748041646337</c:v>
                </c:pt>
                <c:pt idx="81">
                  <c:v>553.57518187883863</c:v>
                </c:pt>
                <c:pt idx="82">
                  <c:v>598.47083271056886</c:v>
                </c:pt>
                <c:pt idx="83">
                  <c:v>647.00757788609519</c:v>
                </c:pt>
                <c:pt idx="84">
                  <c:v>699.48071478444581</c:v>
                </c:pt>
                <c:pt idx="85">
                  <c:v>756.20948977740579</c:v>
                </c:pt>
                <c:pt idx="86">
                  <c:v>817.53904052326573</c:v>
                </c:pt>
                <c:pt idx="87">
                  <c:v>883.84249578306844</c:v>
                </c:pt>
                <c:pt idx="88">
                  <c:v>955.52324553461096</c:v>
                </c:pt>
                <c:pt idx="89">
                  <c:v>1033.0173951955919</c:v>
                </c:pt>
                <c:pt idx="90">
                  <c:v>1116.796418887365</c:v>
                </c:pt>
                <c:pt idx="91">
                  <c:v>1207.3700278817591</c:v>
                </c:pt>
                <c:pt idx="92">
                  <c:v>1305.2892716825766</c:v>
                </c:pt>
                <c:pt idx="93">
                  <c:v>1411.1498906087515</c:v>
                </c:pt>
                <c:pt idx="94">
                  <c:v>1525.5959402762585</c:v>
                </c:pt>
                <c:pt idx="95">
                  <c:v>1649.3237100301055</c:v>
                </c:pt>
                <c:pt idx="96">
                  <c:v>1783.0859591661447</c:v>
                </c:pt>
                <c:pt idx="97">
                  <c:v>1927.6964967158669</c:v>
                </c:pt>
                <c:pt idx="98">
                  <c:v>2084.0351326575469</c:v>
                </c:pt>
                <c:pt idx="99">
                  <c:v>2253.0530306769192</c:v>
                </c:pt>
                <c:pt idx="100">
                  <c:v>2435.7784950435293</c:v>
                </c:pt>
                <c:pt idx="101">
                  <c:v>2633.3232268101465</c:v>
                </c:pt>
                <c:pt idx="102">
                  <c:v>2846.8890873978617</c:v>
                </c:pt>
                <c:pt idx="103">
                  <c:v>3077.7754107165465</c:v>
                </c:pt>
                <c:pt idx="104">
                  <c:v>3327.3869083075947</c:v>
                </c:pt>
                <c:pt idx="105">
                  <c:v>3597.2422156037696</c:v>
                </c:pt>
                <c:pt idx="106">
                  <c:v>3888.9831313015693</c:v>
                </c:pt>
                <c:pt idx="107">
                  <c:v>4204.3846060584638</c:v>
                </c:pt>
                <c:pt idx="108">
                  <c:v>4545.3655412861899</c:v>
                </c:pt>
                <c:pt idx="109">
                  <c:v>4914.0004637398215</c:v>
                </c:pt>
                <c:pt idx="110">
                  <c:v>5312.532146930982</c:v>
                </c:pt>
                <c:pt idx="111">
                  <c:v>5743.3852561535614</c:v>
                </c:pt>
                <c:pt idx="112">
                  <c:v>6209.1811001385204</c:v>
                </c:pt>
                <c:pt idx="113">
                  <c:v>6712.7535790864804</c:v>
                </c:pt>
                <c:pt idx="114">
                  <c:v>7257.1664261061997</c:v>
                </c:pt>
                <c:pt idx="115">
                  <c:v>7845.7318469554584</c:v>
                </c:pt>
                <c:pt idx="116">
                  <c:v>8482.0306714887247</c:v>
                </c:pt>
                <c:pt idx="117">
                  <c:v>9169.934139412846</c:v>
                </c:pt>
                <c:pt idx="118">
                  <c:v>9913.6274528951581</c:v>
                </c:pt>
                <c:pt idx="119">
                  <c:v>10717.635239318026</c:v>
                </c:pt>
                <c:pt idx="120">
                  <c:v>11586.84907909524</c:v>
                </c:pt>
                <c:pt idx="121">
                  <c:v>12526.557266029193</c:v>
                </c:pt>
                <c:pt idx="122">
                  <c:v>13542.476981271057</c:v>
                </c:pt>
                <c:pt idx="123">
                  <c:v>14640.789076629741</c:v>
                </c:pt>
                <c:pt idx="124">
                  <c:v>15828.175678851436</c:v>
                </c:pt>
                <c:pt idx="125">
                  <c:v>17111.860843654438</c:v>
                </c:pt>
                <c:pt idx="126">
                  <c:v>18499.654506857427</c:v>
                </c:pt>
                <c:pt idx="127">
                  <c:v>20000.000000000018</c:v>
                </c:pt>
              </c:numCache>
            </c:numRef>
          </c:val>
        </c:ser>
        <c:marker val="1"/>
        <c:axId val="65140608"/>
        <c:axId val="65142144"/>
      </c:lineChart>
      <c:catAx>
        <c:axId val="651406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142144"/>
        <c:crosses val="autoZero"/>
        <c:auto val="1"/>
        <c:lblAlgn val="ctr"/>
        <c:lblOffset val="100"/>
        <c:tickLblSkip val="5"/>
        <c:tickMarkSkip val="1"/>
      </c:catAx>
      <c:valAx>
        <c:axId val="65142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1406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896476175772145"/>
          <c:y val="0.43946188340807174"/>
          <c:w val="0.98879684157127412"/>
          <c:h val="0.526905829596412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6098081023454158E-2"/>
          <c:y val="5.829596412556054E-2"/>
          <c:w val="0.76332622601279321"/>
          <c:h val="0.84080717488789236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'Filter Resp'!$A$5:$A$11</c:f>
              <c:numCache>
                <c:formatCode>General</c:formatCode>
                <c:ptCount val="7"/>
                <c:pt idx="0">
                  <c:v>5</c:v>
                </c:pt>
                <c:pt idx="1">
                  <c:v>4.5</c:v>
                </c:pt>
                <c:pt idx="2">
                  <c:v>4</c:v>
                </c:pt>
                <c:pt idx="3">
                  <c:v>3.5</c:v>
                </c:pt>
                <c:pt idx="4">
                  <c:v>3</c:v>
                </c:pt>
                <c:pt idx="5">
                  <c:v>2.5</c:v>
                </c:pt>
                <c:pt idx="6">
                  <c:v>2</c:v>
                </c:pt>
              </c:numCache>
            </c:numRef>
          </c:xVal>
          <c:yVal>
            <c:numRef>
              <c:f>'Filter Resp'!$B$5:$B$11</c:f>
              <c:numCache>
                <c:formatCode>General</c:formatCode>
                <c:ptCount val="7"/>
                <c:pt idx="0">
                  <c:v>20000</c:v>
                </c:pt>
                <c:pt idx="1">
                  <c:v>10000</c:v>
                </c:pt>
                <c:pt idx="2">
                  <c:v>5600</c:v>
                </c:pt>
                <c:pt idx="3">
                  <c:v>2870</c:v>
                </c:pt>
                <c:pt idx="4">
                  <c:v>1480</c:v>
                </c:pt>
                <c:pt idx="5">
                  <c:v>740</c:v>
                </c:pt>
                <c:pt idx="6">
                  <c:v>405</c:v>
                </c:pt>
              </c:numCache>
            </c:numRef>
          </c:yVal>
          <c:smooth val="1"/>
        </c:ser>
        <c:axId val="66308736"/>
        <c:axId val="66322816"/>
      </c:scatterChart>
      <c:valAx>
        <c:axId val="663087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22816"/>
        <c:crosses val="autoZero"/>
        <c:crossBetween val="midCat"/>
      </c:valAx>
      <c:valAx>
        <c:axId val="66322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8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648187633262262"/>
          <c:y val="0.43049327354260092"/>
          <c:w val="0.14498933901918976"/>
          <c:h val="9.64125560538116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28</xdr:row>
      <xdr:rowOff>104775</xdr:rowOff>
    </xdr:from>
    <xdr:to>
      <xdr:col>16</xdr:col>
      <xdr:colOff>361950</xdr:colOff>
      <xdr:row>41</xdr:row>
      <xdr:rowOff>114300</xdr:rowOff>
    </xdr:to>
    <xdr:graphicFrame macro="">
      <xdr:nvGraphicFramePr>
        <xdr:cNvPr id="204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438150</xdr:colOff>
      <xdr:row>5</xdr:row>
      <xdr:rowOff>85725</xdr:rowOff>
    </xdr:from>
    <xdr:to>
      <xdr:col>17</xdr:col>
      <xdr:colOff>523875</xdr:colOff>
      <xdr:row>25</xdr:row>
      <xdr:rowOff>95250</xdr:rowOff>
    </xdr:to>
    <xdr:graphicFrame macro="">
      <xdr:nvGraphicFramePr>
        <xdr:cNvPr id="205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13</xdr:row>
      <xdr:rowOff>133350</xdr:rowOff>
    </xdr:from>
    <xdr:to>
      <xdr:col>12</xdr:col>
      <xdr:colOff>142875</xdr:colOff>
      <xdr:row>30</xdr:row>
      <xdr:rowOff>19050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12</xdr:row>
      <xdr:rowOff>76200</xdr:rowOff>
    </xdr:from>
    <xdr:to>
      <xdr:col>16</xdr:col>
      <xdr:colOff>76200</xdr:colOff>
      <xdr:row>34</xdr:row>
      <xdr:rowOff>133350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11</xdr:row>
      <xdr:rowOff>28575</xdr:rowOff>
    </xdr:from>
    <xdr:to>
      <xdr:col>21</xdr:col>
      <xdr:colOff>361950</xdr:colOff>
      <xdr:row>33</xdr:row>
      <xdr:rowOff>85725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J53"/>
  <sheetViews>
    <sheetView topLeftCell="A25" workbookViewId="0">
      <selection activeCell="C59" sqref="C59"/>
    </sheetView>
  </sheetViews>
  <sheetFormatPr defaultRowHeight="15"/>
  <cols>
    <col min="1" max="1" width="16.85546875" customWidth="1"/>
    <col min="4" max="4" width="6" customWidth="1"/>
    <col min="5" max="5" width="6.7109375" customWidth="1"/>
    <col min="6" max="6" width="7.7109375" customWidth="1"/>
    <col min="7" max="8" width="6.85546875" customWidth="1"/>
    <col min="9" max="9" width="8" bestFit="1" customWidth="1"/>
    <col min="10" max="10" width="29.28515625" customWidth="1"/>
  </cols>
  <sheetData>
    <row r="4" spans="1:10" s="2" customFormat="1">
      <c r="A4" s="2" t="s">
        <v>0</v>
      </c>
      <c r="B4" s="2" t="s">
        <v>21</v>
      </c>
      <c r="C4" s="2" t="s">
        <v>3</v>
      </c>
      <c r="D4" s="2" t="s">
        <v>7</v>
      </c>
      <c r="E4" s="2" t="s">
        <v>8</v>
      </c>
      <c r="F4" s="2" t="s">
        <v>14</v>
      </c>
      <c r="G4" s="2" t="s">
        <v>15</v>
      </c>
      <c r="H4" s="2" t="s">
        <v>9</v>
      </c>
      <c r="I4" s="2" t="s">
        <v>10</v>
      </c>
    </row>
    <row r="5" spans="1:10">
      <c r="A5" s="1" t="s">
        <v>1</v>
      </c>
      <c r="C5">
        <v>37</v>
      </c>
      <c r="D5">
        <v>0.2</v>
      </c>
      <c r="E5">
        <v>0.2</v>
      </c>
      <c r="F5">
        <f>D5*E5</f>
        <v>4.0000000000000008E-2</v>
      </c>
      <c r="G5">
        <f>F5*C5</f>
        <v>1.4800000000000002</v>
      </c>
      <c r="H5" s="3">
        <v>0.03</v>
      </c>
      <c r="I5" s="3">
        <f>C5*H5</f>
        <v>1.1099999999999999</v>
      </c>
    </row>
    <row r="6" spans="1:10">
      <c r="A6" t="s">
        <v>2</v>
      </c>
      <c r="B6" t="s">
        <v>18</v>
      </c>
      <c r="C6">
        <v>1</v>
      </c>
      <c r="D6">
        <v>0.5</v>
      </c>
      <c r="E6">
        <v>0.4</v>
      </c>
      <c r="F6">
        <f>D6*E6</f>
        <v>0.2</v>
      </c>
      <c r="G6">
        <f>F6*C6</f>
        <v>0.2</v>
      </c>
      <c r="H6" s="3">
        <v>0.6</v>
      </c>
      <c r="I6" s="3">
        <f>C6*H6</f>
        <v>0.6</v>
      </c>
    </row>
    <row r="7" spans="1:10">
      <c r="A7" t="s">
        <v>4</v>
      </c>
      <c r="B7" t="s">
        <v>16</v>
      </c>
      <c r="C7">
        <v>1</v>
      </c>
      <c r="D7">
        <v>0.55000000000000004</v>
      </c>
      <c r="E7">
        <v>0.4</v>
      </c>
      <c r="F7">
        <f>D7*E7</f>
        <v>0.22000000000000003</v>
      </c>
      <c r="G7">
        <f>F7*C7</f>
        <v>0.22000000000000003</v>
      </c>
      <c r="H7" s="3">
        <v>1</v>
      </c>
      <c r="I7" s="3">
        <f>C7*H7</f>
        <v>1</v>
      </c>
    </row>
    <row r="8" spans="1:10">
      <c r="A8" t="s">
        <v>5</v>
      </c>
      <c r="B8" t="s">
        <v>17</v>
      </c>
      <c r="C8">
        <v>3</v>
      </c>
      <c r="D8">
        <v>0.3</v>
      </c>
      <c r="E8">
        <v>0.4</v>
      </c>
      <c r="F8">
        <f>D8*E8</f>
        <v>0.12</v>
      </c>
      <c r="G8">
        <f>F8*C8</f>
        <v>0.36</v>
      </c>
      <c r="H8" s="3">
        <v>0.5</v>
      </c>
      <c r="I8" s="3">
        <f>C8*H8</f>
        <v>1.5</v>
      </c>
    </row>
    <row r="9" spans="1:10">
      <c r="A9" t="s">
        <v>6</v>
      </c>
      <c r="C9">
        <v>3</v>
      </c>
      <c r="D9">
        <v>0.1</v>
      </c>
      <c r="E9">
        <v>0.2</v>
      </c>
      <c r="F9">
        <f>D9*E9</f>
        <v>2.0000000000000004E-2</v>
      </c>
      <c r="G9">
        <f>F9*C9</f>
        <v>6.0000000000000012E-2</v>
      </c>
      <c r="H9" s="3">
        <v>0.1</v>
      </c>
      <c r="I9" s="3">
        <f>C9*H9</f>
        <v>0.30000000000000004</v>
      </c>
    </row>
    <row r="11" spans="1:10">
      <c r="A11" t="s">
        <v>12</v>
      </c>
      <c r="G11" s="6">
        <v>0.66</v>
      </c>
    </row>
    <row r="12" spans="1:10">
      <c r="A12" t="s">
        <v>13</v>
      </c>
      <c r="C12">
        <f>SUM(C5:C11)</f>
        <v>45</v>
      </c>
      <c r="G12" s="4">
        <f>SUM(G5:G10)/G11</f>
        <v>3.5151515151515156</v>
      </c>
      <c r="I12" s="3">
        <f>SUM(I5:I11)</f>
        <v>4.51</v>
      </c>
    </row>
    <row r="13" spans="1:10">
      <c r="A13" t="s">
        <v>20</v>
      </c>
      <c r="C13" s="5">
        <f>C12*20/60</f>
        <v>15</v>
      </c>
    </row>
    <row r="15" spans="1:10" s="2" customFormat="1">
      <c r="A15" s="2" t="s">
        <v>67</v>
      </c>
      <c r="C15" s="2" t="s">
        <v>3</v>
      </c>
      <c r="D15" s="2" t="s">
        <v>7</v>
      </c>
      <c r="E15" s="2" t="s">
        <v>8</v>
      </c>
      <c r="F15" s="2" t="s">
        <v>14</v>
      </c>
      <c r="G15" s="2" t="s">
        <v>15</v>
      </c>
      <c r="H15" s="2" t="s">
        <v>9</v>
      </c>
      <c r="I15" s="2" t="s">
        <v>10</v>
      </c>
      <c r="J15" s="2" t="s">
        <v>24</v>
      </c>
    </row>
    <row r="16" spans="1:10">
      <c r="A16" s="1" t="s">
        <v>1</v>
      </c>
      <c r="C16">
        <v>22</v>
      </c>
      <c r="D16">
        <v>0.2</v>
      </c>
      <c r="E16">
        <v>0.2</v>
      </c>
      <c r="F16">
        <f>D16*E16</f>
        <v>4.0000000000000008E-2</v>
      </c>
      <c r="G16">
        <f>F16*C16</f>
        <v>0.88000000000000012</v>
      </c>
      <c r="H16" s="3">
        <v>0.03</v>
      </c>
      <c r="I16" s="3">
        <f>C16*H16</f>
        <v>0.65999999999999992</v>
      </c>
    </row>
    <row r="17" spans="1:10">
      <c r="A17" t="s">
        <v>2</v>
      </c>
      <c r="B17" t="s">
        <v>18</v>
      </c>
      <c r="C17">
        <v>1</v>
      </c>
      <c r="D17">
        <v>0.5</v>
      </c>
      <c r="E17">
        <v>0.4</v>
      </c>
      <c r="F17">
        <f>D17*E17</f>
        <v>0.2</v>
      </c>
      <c r="G17">
        <f>F17*C17</f>
        <v>0.2</v>
      </c>
      <c r="H17" s="3">
        <v>0.6</v>
      </c>
      <c r="I17" s="3">
        <f>C17*H17</f>
        <v>0.6</v>
      </c>
    </row>
    <row r="18" spans="1:10">
      <c r="A18" t="s">
        <v>4</v>
      </c>
      <c r="B18" t="s">
        <v>11</v>
      </c>
      <c r="C18">
        <v>1</v>
      </c>
      <c r="D18">
        <v>0.55000000000000004</v>
      </c>
      <c r="E18">
        <v>0.4</v>
      </c>
      <c r="F18">
        <f>D18*E18</f>
        <v>0.22000000000000003</v>
      </c>
      <c r="G18">
        <f>F18*C18</f>
        <v>0.22000000000000003</v>
      </c>
      <c r="H18" s="3">
        <v>7</v>
      </c>
      <c r="I18" s="3">
        <f>C18*H18</f>
        <v>7</v>
      </c>
    </row>
    <row r="19" spans="1:10">
      <c r="A19" t="s">
        <v>5</v>
      </c>
      <c r="B19" t="s">
        <v>19</v>
      </c>
      <c r="C19">
        <v>1</v>
      </c>
      <c r="D19">
        <v>0.3</v>
      </c>
      <c r="E19">
        <v>0.4</v>
      </c>
      <c r="F19">
        <f>D19*E19</f>
        <v>0.12</v>
      </c>
      <c r="G19">
        <f>F19*C19</f>
        <v>0.12</v>
      </c>
      <c r="H19" s="3">
        <v>0.4</v>
      </c>
      <c r="I19" s="3">
        <f>C19*H19</f>
        <v>0.4</v>
      </c>
    </row>
    <row r="20" spans="1:10">
      <c r="A20" t="s">
        <v>6</v>
      </c>
      <c r="C20">
        <v>3</v>
      </c>
      <c r="D20">
        <v>0.1</v>
      </c>
      <c r="E20">
        <v>0.2</v>
      </c>
      <c r="F20">
        <f>D20*E20</f>
        <v>2.0000000000000004E-2</v>
      </c>
      <c r="G20">
        <f>F20*C20</f>
        <v>6.0000000000000012E-2</v>
      </c>
      <c r="H20" s="3">
        <v>0.1</v>
      </c>
      <c r="I20" s="3">
        <f>C20*H20</f>
        <v>0.30000000000000004</v>
      </c>
    </row>
    <row r="22" spans="1:10">
      <c r="A22" t="s">
        <v>12</v>
      </c>
      <c r="G22" s="6">
        <v>0.66</v>
      </c>
      <c r="J22" t="s">
        <v>78</v>
      </c>
    </row>
    <row r="23" spans="1:10">
      <c r="A23" t="s">
        <v>13</v>
      </c>
      <c r="C23">
        <f>SUM(C16:C22)</f>
        <v>28</v>
      </c>
      <c r="G23" s="4">
        <f>SUM(G16:G21)/G22</f>
        <v>2.2424242424242422</v>
      </c>
      <c r="I23" s="3">
        <f>SUM(I16:I22)</f>
        <v>8.9600000000000009</v>
      </c>
    </row>
    <row r="24" spans="1:10">
      <c r="A24" t="s">
        <v>20</v>
      </c>
      <c r="C24" s="5">
        <f>C23*20/60</f>
        <v>9.3333333333333339</v>
      </c>
    </row>
    <row r="28" spans="1:10">
      <c r="A28" s="2" t="s">
        <v>65</v>
      </c>
      <c r="B28" s="2"/>
      <c r="C28" s="2" t="s">
        <v>3</v>
      </c>
      <c r="D28" s="2" t="s">
        <v>7</v>
      </c>
      <c r="E28" s="2" t="s">
        <v>8</v>
      </c>
      <c r="F28" s="2" t="s">
        <v>14</v>
      </c>
      <c r="G28" s="2" t="s">
        <v>15</v>
      </c>
      <c r="H28" s="2" t="s">
        <v>9</v>
      </c>
      <c r="I28" s="2" t="s">
        <v>10</v>
      </c>
    </row>
    <row r="29" spans="1:10">
      <c r="A29" s="1" t="s">
        <v>1</v>
      </c>
      <c r="C29">
        <v>22</v>
      </c>
      <c r="D29">
        <v>0.2</v>
      </c>
      <c r="E29">
        <v>0.2</v>
      </c>
      <c r="F29">
        <f t="shared" ref="F29:F34" si="0">D29*E29</f>
        <v>4.0000000000000008E-2</v>
      </c>
      <c r="G29">
        <f t="shared" ref="G29:G34" si="1">F29*C29</f>
        <v>0.88000000000000012</v>
      </c>
      <c r="H29" s="3">
        <v>0.03</v>
      </c>
      <c r="I29" s="3">
        <f>C29*H29</f>
        <v>0.65999999999999992</v>
      </c>
      <c r="J29" t="s">
        <v>79</v>
      </c>
    </row>
    <row r="30" spans="1:10">
      <c r="A30" t="s">
        <v>2</v>
      </c>
      <c r="B30" t="s">
        <v>18</v>
      </c>
      <c r="C30">
        <v>2</v>
      </c>
      <c r="D30">
        <v>0.5</v>
      </c>
      <c r="E30">
        <v>0.4</v>
      </c>
      <c r="F30">
        <f t="shared" si="0"/>
        <v>0.2</v>
      </c>
      <c r="G30">
        <f t="shared" si="1"/>
        <v>0.4</v>
      </c>
      <c r="H30" s="3">
        <v>0.6</v>
      </c>
      <c r="I30" s="3">
        <f>C30*H30</f>
        <v>1.2</v>
      </c>
    </row>
    <row r="31" spans="1:10">
      <c r="A31" t="s">
        <v>4</v>
      </c>
      <c r="B31" t="s">
        <v>66</v>
      </c>
      <c r="C31">
        <v>1</v>
      </c>
      <c r="D31">
        <v>0.55000000000000004</v>
      </c>
      <c r="E31">
        <v>0.4</v>
      </c>
      <c r="F31">
        <f t="shared" si="0"/>
        <v>0.22000000000000003</v>
      </c>
      <c r="G31">
        <f t="shared" si="1"/>
        <v>0.22000000000000003</v>
      </c>
      <c r="H31" s="3">
        <v>7</v>
      </c>
      <c r="I31" s="3">
        <v>5</v>
      </c>
    </row>
    <row r="32" spans="1:10">
      <c r="A32" t="s">
        <v>5</v>
      </c>
      <c r="B32" t="s">
        <v>19</v>
      </c>
      <c r="C32">
        <v>1</v>
      </c>
      <c r="D32">
        <v>0.3</v>
      </c>
      <c r="E32">
        <v>0.4</v>
      </c>
      <c r="F32">
        <f t="shared" si="0"/>
        <v>0.12</v>
      </c>
      <c r="G32">
        <f t="shared" si="1"/>
        <v>0.12</v>
      </c>
      <c r="H32" s="3">
        <v>0.4</v>
      </c>
      <c r="I32" s="3">
        <f>C32*H32</f>
        <v>0.4</v>
      </c>
    </row>
    <row r="33" spans="1:10">
      <c r="A33" t="s">
        <v>4</v>
      </c>
      <c r="B33" t="s">
        <v>16</v>
      </c>
      <c r="C33">
        <v>1</v>
      </c>
      <c r="D33">
        <v>0.55000000000000004</v>
      </c>
      <c r="E33">
        <v>0.4</v>
      </c>
      <c r="F33">
        <f t="shared" si="0"/>
        <v>0.22000000000000003</v>
      </c>
      <c r="G33">
        <f t="shared" si="1"/>
        <v>0.22000000000000003</v>
      </c>
      <c r="H33" s="3">
        <v>1</v>
      </c>
      <c r="I33" s="3">
        <f>C33*H33</f>
        <v>1</v>
      </c>
    </row>
    <row r="34" spans="1:10">
      <c r="A34" t="s">
        <v>6</v>
      </c>
      <c r="C34">
        <v>3</v>
      </c>
      <c r="D34">
        <v>0.1</v>
      </c>
      <c r="E34">
        <v>0.2</v>
      </c>
      <c r="F34">
        <f t="shared" si="0"/>
        <v>2.0000000000000004E-2</v>
      </c>
      <c r="G34">
        <f t="shared" si="1"/>
        <v>6.0000000000000012E-2</v>
      </c>
      <c r="H34" s="3">
        <v>0.1</v>
      </c>
      <c r="I34" s="3">
        <f>C34*H34</f>
        <v>0.30000000000000004</v>
      </c>
    </row>
    <row r="36" spans="1:10">
      <c r="A36" t="s">
        <v>12</v>
      </c>
      <c r="G36" s="6">
        <v>0.66</v>
      </c>
      <c r="J36" t="s">
        <v>78</v>
      </c>
    </row>
    <row r="37" spans="1:10">
      <c r="A37" t="s">
        <v>13</v>
      </c>
      <c r="C37">
        <f>SUM(C29:C36)</f>
        <v>30</v>
      </c>
      <c r="G37" s="4">
        <f>SUM(G29:G35)/G36</f>
        <v>2.8787878787878789</v>
      </c>
      <c r="I37" s="3">
        <f>SUM(I29:I36)</f>
        <v>8.56</v>
      </c>
    </row>
    <row r="38" spans="1:10">
      <c r="A38" t="s">
        <v>20</v>
      </c>
      <c r="C38" s="5">
        <f>C37*20/60</f>
        <v>10</v>
      </c>
    </row>
    <row r="41" spans="1:10">
      <c r="A41" s="2" t="s">
        <v>68</v>
      </c>
      <c r="B41" s="2"/>
      <c r="C41" s="2" t="s">
        <v>3</v>
      </c>
      <c r="D41" s="2" t="s">
        <v>7</v>
      </c>
      <c r="E41" s="2" t="s">
        <v>8</v>
      </c>
      <c r="F41" s="2" t="s">
        <v>14</v>
      </c>
      <c r="G41" s="2" t="s">
        <v>15</v>
      </c>
      <c r="H41" s="2" t="s">
        <v>9</v>
      </c>
      <c r="I41" s="2" t="s">
        <v>10</v>
      </c>
    </row>
    <row r="42" spans="1:10">
      <c r="A42" s="1" t="s">
        <v>1</v>
      </c>
      <c r="C42">
        <v>20</v>
      </c>
      <c r="D42">
        <v>0.2</v>
      </c>
      <c r="E42">
        <v>0.2</v>
      </c>
      <c r="F42">
        <f t="shared" ref="F42:F50" si="2">D42*E42</f>
        <v>4.0000000000000008E-2</v>
      </c>
      <c r="G42">
        <f t="shared" ref="G42:G50" si="3">F42*C42</f>
        <v>0.80000000000000016</v>
      </c>
      <c r="H42" s="3">
        <v>0.03</v>
      </c>
      <c r="I42" s="3">
        <f>C42*H42</f>
        <v>0.6</v>
      </c>
    </row>
    <row r="43" spans="1:10">
      <c r="A43" t="s">
        <v>2</v>
      </c>
      <c r="B43" t="s">
        <v>18</v>
      </c>
      <c r="C43">
        <v>2</v>
      </c>
      <c r="D43">
        <v>0.5</v>
      </c>
      <c r="E43">
        <v>0.4</v>
      </c>
      <c r="F43">
        <f t="shared" si="2"/>
        <v>0.2</v>
      </c>
      <c r="G43">
        <f t="shared" si="3"/>
        <v>0.4</v>
      </c>
      <c r="H43" s="3">
        <v>0.6</v>
      </c>
      <c r="I43" s="3">
        <f>C43*H43</f>
        <v>1.2</v>
      </c>
    </row>
    <row r="44" spans="1:10">
      <c r="A44" t="s">
        <v>70</v>
      </c>
      <c r="B44" t="s">
        <v>69</v>
      </c>
      <c r="C44">
        <v>1</v>
      </c>
      <c r="D44">
        <v>0.4</v>
      </c>
      <c r="E44">
        <v>0.4</v>
      </c>
      <c r="F44">
        <f t="shared" si="2"/>
        <v>0.16000000000000003</v>
      </c>
      <c r="G44">
        <f t="shared" si="3"/>
        <v>0.16000000000000003</v>
      </c>
      <c r="H44" s="3">
        <v>0.6</v>
      </c>
      <c r="I44" s="3">
        <f>C44*H44</f>
        <v>0.6</v>
      </c>
      <c r="J44" t="s">
        <v>77</v>
      </c>
    </row>
    <row r="45" spans="1:10">
      <c r="A45" t="s">
        <v>5</v>
      </c>
      <c r="B45" t="s">
        <v>71</v>
      </c>
      <c r="C45">
        <v>1</v>
      </c>
      <c r="D45">
        <v>0.3</v>
      </c>
      <c r="E45">
        <v>0.4</v>
      </c>
      <c r="F45">
        <f t="shared" si="2"/>
        <v>0.12</v>
      </c>
      <c r="G45">
        <f t="shared" si="3"/>
        <v>0.12</v>
      </c>
      <c r="H45" s="3">
        <v>7</v>
      </c>
      <c r="I45" s="3">
        <v>5</v>
      </c>
      <c r="J45" t="s">
        <v>72</v>
      </c>
    </row>
    <row r="46" spans="1:10">
      <c r="A46" t="s">
        <v>5</v>
      </c>
      <c r="B46" t="s">
        <v>19</v>
      </c>
      <c r="C46">
        <v>1</v>
      </c>
      <c r="D46">
        <v>0.3</v>
      </c>
      <c r="E46">
        <v>0.4</v>
      </c>
      <c r="F46">
        <f t="shared" si="2"/>
        <v>0.12</v>
      </c>
      <c r="G46">
        <f t="shared" si="3"/>
        <v>0.12</v>
      </c>
      <c r="H46" s="3">
        <v>0.4</v>
      </c>
      <c r="I46" s="3">
        <f>C46*H46</f>
        <v>0.4</v>
      </c>
    </row>
    <row r="47" spans="1:10">
      <c r="A47" t="s">
        <v>6</v>
      </c>
      <c r="C47">
        <v>3</v>
      </c>
      <c r="D47">
        <v>0.1</v>
      </c>
      <c r="E47">
        <v>0.2</v>
      </c>
      <c r="F47">
        <f t="shared" si="2"/>
        <v>2.0000000000000004E-2</v>
      </c>
      <c r="G47">
        <f t="shared" si="3"/>
        <v>6.0000000000000012E-2</v>
      </c>
      <c r="H47" s="3">
        <v>0.1</v>
      </c>
      <c r="I47" s="3">
        <f>C47*H47</f>
        <v>0.30000000000000004</v>
      </c>
    </row>
    <row r="48" spans="1:10">
      <c r="A48" t="s">
        <v>73</v>
      </c>
      <c r="B48" t="s">
        <v>74</v>
      </c>
      <c r="C48">
        <v>1</v>
      </c>
      <c r="D48">
        <v>0.3</v>
      </c>
      <c r="E48">
        <v>0.3</v>
      </c>
      <c r="F48">
        <f t="shared" si="2"/>
        <v>0.09</v>
      </c>
      <c r="G48">
        <f t="shared" si="3"/>
        <v>0.09</v>
      </c>
      <c r="H48" s="3">
        <v>1</v>
      </c>
      <c r="I48" s="3">
        <f>C48*H48</f>
        <v>1</v>
      </c>
    </row>
    <row r="49" spans="1:10">
      <c r="A49" t="s">
        <v>75</v>
      </c>
      <c r="C49">
        <v>1</v>
      </c>
      <c r="D49">
        <v>0.8</v>
      </c>
      <c r="E49">
        <v>0.5</v>
      </c>
      <c r="F49">
        <f t="shared" si="2"/>
        <v>0.4</v>
      </c>
      <c r="G49">
        <f t="shared" si="3"/>
        <v>0.4</v>
      </c>
      <c r="H49" s="3">
        <v>1</v>
      </c>
      <c r="I49" s="3">
        <f>C49*H49</f>
        <v>1</v>
      </c>
    </row>
    <row r="50" spans="1:10">
      <c r="A50" t="s">
        <v>76</v>
      </c>
      <c r="C50">
        <v>1</v>
      </c>
      <c r="D50">
        <v>0.6</v>
      </c>
      <c r="E50">
        <v>0.5</v>
      </c>
      <c r="F50">
        <f t="shared" si="2"/>
        <v>0.3</v>
      </c>
      <c r="G50">
        <f t="shared" si="3"/>
        <v>0.3</v>
      </c>
      <c r="H50" s="3">
        <v>1</v>
      </c>
      <c r="I50" s="3">
        <f>C50*H50</f>
        <v>1</v>
      </c>
    </row>
    <row r="51" spans="1:10">
      <c r="A51" t="s">
        <v>12</v>
      </c>
      <c r="G51" s="6">
        <v>0.66</v>
      </c>
      <c r="J51" t="s">
        <v>78</v>
      </c>
    </row>
    <row r="52" spans="1:10">
      <c r="A52" t="s">
        <v>13</v>
      </c>
      <c r="C52">
        <f>SUM(C42:C51)</f>
        <v>31</v>
      </c>
      <c r="G52" s="4">
        <f>SUM(G42:G50)/G51</f>
        <v>3.7121212121212128</v>
      </c>
      <c r="I52" s="3">
        <f>SUM(I42:I51)</f>
        <v>11.100000000000001</v>
      </c>
    </row>
    <row r="53" spans="1:10">
      <c r="A53" t="s">
        <v>20</v>
      </c>
      <c r="C53" s="5">
        <f>C52*20/60</f>
        <v>10.333333333333334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53"/>
  <sheetViews>
    <sheetView workbookViewId="0">
      <selection activeCell="M33" sqref="M33"/>
    </sheetView>
  </sheetViews>
  <sheetFormatPr defaultRowHeight="15"/>
  <cols>
    <col min="1" max="1" width="7.28515625" bestFit="1" customWidth="1"/>
    <col min="2" max="2" width="11.85546875" bestFit="1" customWidth="1"/>
    <col min="3" max="3" width="10" bestFit="1" customWidth="1"/>
    <col min="4" max="4" width="10" customWidth="1"/>
    <col min="5" max="5" width="8.5703125" customWidth="1"/>
    <col min="6" max="6" width="7.28515625" bestFit="1" customWidth="1"/>
    <col min="7" max="7" width="8.7109375" customWidth="1"/>
    <col min="8" max="8" width="11" customWidth="1"/>
    <col min="9" max="9" width="23.7109375" bestFit="1" customWidth="1"/>
    <col min="10" max="10" width="23.85546875" bestFit="1" customWidth="1"/>
  </cols>
  <sheetData>
    <row r="1" spans="1:10">
      <c r="A1" t="s">
        <v>188</v>
      </c>
    </row>
    <row r="2" spans="1:10" s="44" customFormat="1">
      <c r="A2" s="44" t="s">
        <v>158</v>
      </c>
      <c r="B2" s="44" t="s">
        <v>159</v>
      </c>
      <c r="C2" s="44" t="s">
        <v>162</v>
      </c>
      <c r="D2" s="44" t="s">
        <v>160</v>
      </c>
      <c r="E2" s="44" t="s">
        <v>9</v>
      </c>
      <c r="F2" s="44" t="s">
        <v>163</v>
      </c>
      <c r="G2" s="44" t="s">
        <v>171</v>
      </c>
      <c r="H2" s="44" t="s">
        <v>27</v>
      </c>
      <c r="I2" s="44" t="s">
        <v>24</v>
      </c>
      <c r="J2" s="44" t="s">
        <v>218</v>
      </c>
    </row>
    <row r="3" spans="1:10">
      <c r="A3" t="s">
        <v>161</v>
      </c>
      <c r="B3" t="s">
        <v>164</v>
      </c>
      <c r="C3" s="11">
        <v>28</v>
      </c>
      <c r="D3" s="11">
        <v>20</v>
      </c>
      <c r="E3" s="45">
        <v>1.25</v>
      </c>
      <c r="F3" s="11" t="s">
        <v>83</v>
      </c>
      <c r="G3" s="11" t="s">
        <v>172</v>
      </c>
      <c r="I3" t="s">
        <v>166</v>
      </c>
    </row>
    <row r="4" spans="1:10">
      <c r="A4" t="s">
        <v>161</v>
      </c>
      <c r="B4" t="s">
        <v>181</v>
      </c>
      <c r="C4" s="11">
        <v>44</v>
      </c>
      <c r="D4" s="11">
        <v>32</v>
      </c>
      <c r="E4" s="45">
        <v>1.54</v>
      </c>
      <c r="F4" s="11" t="s">
        <v>83</v>
      </c>
      <c r="G4" s="11" t="s">
        <v>177</v>
      </c>
      <c r="I4" t="s">
        <v>189</v>
      </c>
      <c r="J4" t="s">
        <v>239</v>
      </c>
    </row>
    <row r="5" spans="1:10">
      <c r="A5" t="s">
        <v>161</v>
      </c>
      <c r="B5" t="s">
        <v>180</v>
      </c>
      <c r="C5" s="11">
        <v>44</v>
      </c>
      <c r="D5" s="11">
        <v>32</v>
      </c>
      <c r="E5" s="45">
        <v>1.54</v>
      </c>
      <c r="F5" s="11" t="s">
        <v>83</v>
      </c>
      <c r="G5" s="11" t="s">
        <v>173</v>
      </c>
    </row>
    <row r="6" spans="1:10">
      <c r="A6" t="s">
        <v>161</v>
      </c>
      <c r="B6" t="s">
        <v>186</v>
      </c>
      <c r="C6" s="11">
        <v>44</v>
      </c>
      <c r="D6" s="11">
        <v>64</v>
      </c>
      <c r="E6" s="45">
        <v>3</v>
      </c>
      <c r="F6" s="11" t="s">
        <v>83</v>
      </c>
      <c r="G6" s="11" t="s">
        <v>177</v>
      </c>
    </row>
    <row r="7" spans="1:10">
      <c r="A7" t="s">
        <v>161</v>
      </c>
      <c r="B7" t="s">
        <v>187</v>
      </c>
      <c r="C7" s="11">
        <v>44</v>
      </c>
      <c r="D7" s="11">
        <v>64</v>
      </c>
      <c r="E7" s="45">
        <v>3</v>
      </c>
      <c r="F7" s="11" t="s">
        <v>83</v>
      </c>
      <c r="G7" s="11" t="s">
        <v>173</v>
      </c>
    </row>
    <row r="8" spans="1:10">
      <c r="A8" t="s">
        <v>161</v>
      </c>
      <c r="B8" t="s">
        <v>175</v>
      </c>
      <c r="C8" s="11" t="s">
        <v>174</v>
      </c>
      <c r="D8" s="11">
        <v>10</v>
      </c>
      <c r="E8" s="45">
        <v>1.3</v>
      </c>
      <c r="F8" s="11" t="s">
        <v>165</v>
      </c>
      <c r="G8" s="11" t="s">
        <v>177</v>
      </c>
      <c r="I8" t="s">
        <v>27</v>
      </c>
      <c r="J8" t="s">
        <v>238</v>
      </c>
    </row>
    <row r="9" spans="1:10">
      <c r="A9" t="s">
        <v>161</v>
      </c>
      <c r="B9" t="s">
        <v>176</v>
      </c>
      <c r="C9" s="11" t="s">
        <v>174</v>
      </c>
      <c r="D9" s="11">
        <v>10</v>
      </c>
      <c r="E9" s="45">
        <v>1.3</v>
      </c>
      <c r="F9" s="11" t="s">
        <v>165</v>
      </c>
      <c r="G9" s="11" t="s">
        <v>173</v>
      </c>
      <c r="J9" t="s">
        <v>238</v>
      </c>
    </row>
    <row r="10" spans="1:10">
      <c r="A10" t="s">
        <v>161</v>
      </c>
      <c r="B10" t="s">
        <v>167</v>
      </c>
      <c r="C10" s="11">
        <v>20</v>
      </c>
      <c r="D10" s="11">
        <v>8</v>
      </c>
      <c r="E10" s="45">
        <v>0.9</v>
      </c>
      <c r="F10" s="11" t="s">
        <v>165</v>
      </c>
      <c r="G10" s="11" t="s">
        <v>177</v>
      </c>
      <c r="J10" t="s">
        <v>238</v>
      </c>
    </row>
    <row r="11" spans="1:10">
      <c r="A11" t="s">
        <v>161</v>
      </c>
      <c r="B11" t="s">
        <v>178</v>
      </c>
      <c r="C11" s="11">
        <v>20</v>
      </c>
      <c r="D11" s="11">
        <v>8</v>
      </c>
      <c r="E11" s="45">
        <v>1.6</v>
      </c>
      <c r="F11" s="11" t="s">
        <v>165</v>
      </c>
      <c r="G11" s="11" t="s">
        <v>173</v>
      </c>
      <c r="J11" t="s">
        <v>238</v>
      </c>
    </row>
    <row r="12" spans="1:10">
      <c r="A12" t="s">
        <v>168</v>
      </c>
      <c r="B12" t="s">
        <v>182</v>
      </c>
      <c r="C12" s="11">
        <v>44</v>
      </c>
      <c r="D12" s="11">
        <v>32</v>
      </c>
      <c r="E12" s="45">
        <v>1.31</v>
      </c>
      <c r="F12" s="11" t="s">
        <v>83</v>
      </c>
      <c r="G12" s="11" t="s">
        <v>173</v>
      </c>
      <c r="J12" s="48" t="s">
        <v>219</v>
      </c>
    </row>
    <row r="13" spans="1:10">
      <c r="A13" t="s">
        <v>168</v>
      </c>
      <c r="B13" t="s">
        <v>183</v>
      </c>
      <c r="C13" s="11">
        <v>44</v>
      </c>
      <c r="D13" s="11">
        <v>64</v>
      </c>
      <c r="E13" s="45">
        <v>2.7</v>
      </c>
      <c r="F13" s="11" t="s">
        <v>83</v>
      </c>
      <c r="G13" s="11" t="s">
        <v>173</v>
      </c>
      <c r="J13" t="s">
        <v>239</v>
      </c>
    </row>
    <row r="14" spans="1:10">
      <c r="A14" t="s">
        <v>169</v>
      </c>
      <c r="B14" t="s">
        <v>170</v>
      </c>
      <c r="C14" s="11">
        <v>44</v>
      </c>
      <c r="D14" s="11">
        <v>36</v>
      </c>
      <c r="E14" s="45">
        <v>1.96</v>
      </c>
      <c r="F14" s="11" t="s">
        <v>83</v>
      </c>
      <c r="G14" s="11" t="s">
        <v>173</v>
      </c>
      <c r="I14" t="s">
        <v>217</v>
      </c>
      <c r="J14" t="s">
        <v>240</v>
      </c>
    </row>
    <row r="15" spans="1:10">
      <c r="A15" t="s">
        <v>169</v>
      </c>
      <c r="B15" t="s">
        <v>216</v>
      </c>
      <c r="C15" s="11">
        <v>44</v>
      </c>
      <c r="D15" s="11">
        <v>72</v>
      </c>
      <c r="E15" s="45">
        <v>3.72</v>
      </c>
      <c r="F15" s="11" t="s">
        <v>83</v>
      </c>
      <c r="G15" s="11" t="s">
        <v>173</v>
      </c>
      <c r="J15" t="s">
        <v>241</v>
      </c>
    </row>
    <row r="16" spans="1:10">
      <c r="A16" t="s">
        <v>169</v>
      </c>
      <c r="B16" t="s">
        <v>179</v>
      </c>
      <c r="C16" s="11">
        <v>44</v>
      </c>
      <c r="D16" s="11">
        <v>32</v>
      </c>
      <c r="E16" s="45">
        <v>1.96</v>
      </c>
      <c r="F16" s="11" t="s">
        <v>83</v>
      </c>
      <c r="G16" s="11" t="s">
        <v>173</v>
      </c>
      <c r="I16" t="s">
        <v>250</v>
      </c>
      <c r="J16" t="s">
        <v>234</v>
      </c>
    </row>
    <row r="17" spans="1:11">
      <c r="A17" t="s">
        <v>169</v>
      </c>
      <c r="B17" t="s">
        <v>235</v>
      </c>
      <c r="C17" s="11">
        <v>44</v>
      </c>
      <c r="D17" s="11">
        <v>64</v>
      </c>
      <c r="E17" s="45">
        <v>3.7</v>
      </c>
      <c r="F17" s="11" t="s">
        <v>83</v>
      </c>
      <c r="G17" s="11" t="s">
        <v>173</v>
      </c>
      <c r="I17" t="s">
        <v>251</v>
      </c>
      <c r="J17" t="s">
        <v>234</v>
      </c>
    </row>
    <row r="18" spans="1:11">
      <c r="A18" t="s">
        <v>184</v>
      </c>
      <c r="B18" t="s">
        <v>185</v>
      </c>
      <c r="C18" s="11">
        <v>44</v>
      </c>
      <c r="D18" s="11">
        <v>32</v>
      </c>
      <c r="E18" s="45">
        <v>2.76</v>
      </c>
      <c r="F18" s="11" t="s">
        <v>83</v>
      </c>
      <c r="G18" s="11" t="s">
        <v>173</v>
      </c>
      <c r="I18" t="s">
        <v>237</v>
      </c>
      <c r="J18" t="s">
        <v>228</v>
      </c>
      <c r="K18" t="s">
        <v>27</v>
      </c>
    </row>
    <row r="19" spans="1:11">
      <c r="A19" t="s">
        <v>184</v>
      </c>
      <c r="B19" t="s">
        <v>236</v>
      </c>
      <c r="C19" s="11">
        <v>44</v>
      </c>
      <c r="D19" s="11">
        <v>64</v>
      </c>
      <c r="E19" s="45">
        <v>8.75</v>
      </c>
      <c r="F19" s="11" t="s">
        <v>83</v>
      </c>
      <c r="G19" s="11" t="s">
        <v>173</v>
      </c>
      <c r="I19" t="s">
        <v>237</v>
      </c>
      <c r="K19" t="s">
        <v>27</v>
      </c>
    </row>
    <row r="20" spans="1:11">
      <c r="A20" t="s">
        <v>184</v>
      </c>
      <c r="B20" t="s">
        <v>227</v>
      </c>
      <c r="C20" s="11" t="s">
        <v>232</v>
      </c>
      <c r="D20" s="11">
        <v>40</v>
      </c>
      <c r="E20" s="45">
        <v>1</v>
      </c>
      <c r="F20" s="11" t="s">
        <v>83</v>
      </c>
      <c r="G20" s="11" t="s">
        <v>173</v>
      </c>
      <c r="I20" t="s">
        <v>243</v>
      </c>
      <c r="J20" t="s">
        <v>228</v>
      </c>
    </row>
    <row r="21" spans="1:11">
      <c r="A21" t="s">
        <v>184</v>
      </c>
      <c r="B21" t="s">
        <v>231</v>
      </c>
      <c r="C21" s="11" t="s">
        <v>233</v>
      </c>
      <c r="D21" s="11">
        <v>240</v>
      </c>
      <c r="E21" s="45">
        <v>7.5</v>
      </c>
      <c r="F21" s="11" t="s">
        <v>83</v>
      </c>
      <c r="G21" s="11" t="s">
        <v>173</v>
      </c>
      <c r="I21" t="s">
        <v>242</v>
      </c>
      <c r="J21" t="s">
        <v>228</v>
      </c>
    </row>
    <row r="23" spans="1:11">
      <c r="A23" s="2" t="s">
        <v>139</v>
      </c>
      <c r="F23" s="2" t="s">
        <v>152</v>
      </c>
    </row>
    <row r="24" spans="1:11" s="2" customFormat="1">
      <c r="A24" s="2" t="s">
        <v>143</v>
      </c>
      <c r="B24" s="2" t="s">
        <v>138</v>
      </c>
      <c r="F24" s="2" t="s">
        <v>143</v>
      </c>
      <c r="G24" s="2" t="s">
        <v>138</v>
      </c>
    </row>
    <row r="25" spans="1:11">
      <c r="A25">
        <v>1</v>
      </c>
      <c r="B25" t="s">
        <v>140</v>
      </c>
      <c r="F25">
        <v>1</v>
      </c>
      <c r="G25" t="s">
        <v>140</v>
      </c>
    </row>
    <row r="26" spans="1:11">
      <c r="A26">
        <v>2</v>
      </c>
      <c r="B26" t="s">
        <v>141</v>
      </c>
      <c r="C26" t="s">
        <v>36</v>
      </c>
      <c r="F26">
        <v>2</v>
      </c>
      <c r="G26" t="s">
        <v>141</v>
      </c>
      <c r="H26" t="s">
        <v>36</v>
      </c>
    </row>
    <row r="27" spans="1:11">
      <c r="A27">
        <v>3</v>
      </c>
      <c r="B27" t="s">
        <v>141</v>
      </c>
      <c r="C27" t="s">
        <v>39</v>
      </c>
      <c r="F27">
        <v>3</v>
      </c>
      <c r="G27" t="s">
        <v>141</v>
      </c>
      <c r="H27" t="s">
        <v>39</v>
      </c>
    </row>
    <row r="28" spans="1:11">
      <c r="A28">
        <v>4</v>
      </c>
      <c r="B28" t="s">
        <v>141</v>
      </c>
      <c r="C28" t="s">
        <v>144</v>
      </c>
      <c r="F28">
        <v>4</v>
      </c>
      <c r="G28" t="s">
        <v>141</v>
      </c>
      <c r="H28" t="s">
        <v>144</v>
      </c>
    </row>
    <row r="29" spans="1:11">
      <c r="A29">
        <v>5</v>
      </c>
      <c r="B29" t="s">
        <v>141</v>
      </c>
      <c r="C29" t="s">
        <v>145</v>
      </c>
      <c r="F29">
        <v>5</v>
      </c>
      <c r="G29" t="s">
        <v>141</v>
      </c>
      <c r="H29" t="s">
        <v>145</v>
      </c>
    </row>
    <row r="30" spans="1:11">
      <c r="A30">
        <v>6</v>
      </c>
      <c r="B30" t="s">
        <v>141</v>
      </c>
      <c r="C30" t="s">
        <v>40</v>
      </c>
      <c r="F30">
        <v>6</v>
      </c>
      <c r="G30" t="s">
        <v>141</v>
      </c>
      <c r="H30" t="s">
        <v>40</v>
      </c>
    </row>
    <row r="31" spans="1:11">
      <c r="A31">
        <v>7</v>
      </c>
      <c r="B31" t="s">
        <v>141</v>
      </c>
      <c r="C31" t="s">
        <v>41</v>
      </c>
      <c r="F31">
        <v>7</v>
      </c>
      <c r="G31" t="s">
        <v>141</v>
      </c>
      <c r="H31" t="s">
        <v>41</v>
      </c>
    </row>
    <row r="32" spans="1:11">
      <c r="A32">
        <v>8</v>
      </c>
      <c r="B32" t="s">
        <v>141</v>
      </c>
      <c r="C32" t="s">
        <v>42</v>
      </c>
      <c r="F32">
        <v>8</v>
      </c>
      <c r="G32" t="s">
        <v>141</v>
      </c>
      <c r="H32" t="s">
        <v>42</v>
      </c>
    </row>
    <row r="33" spans="1:8">
      <c r="A33">
        <v>9</v>
      </c>
      <c r="B33" t="s">
        <v>141</v>
      </c>
      <c r="C33" t="s">
        <v>135</v>
      </c>
      <c r="F33">
        <v>9</v>
      </c>
      <c r="G33" t="s">
        <v>141</v>
      </c>
      <c r="H33" t="s">
        <v>135</v>
      </c>
    </row>
    <row r="34" spans="1:8">
      <c r="A34">
        <v>10</v>
      </c>
      <c r="B34" t="s">
        <v>141</v>
      </c>
      <c r="C34" t="s">
        <v>56</v>
      </c>
      <c r="F34">
        <v>10</v>
      </c>
      <c r="G34" t="s">
        <v>33</v>
      </c>
      <c r="H34" t="s">
        <v>27</v>
      </c>
    </row>
    <row r="35" spans="1:8">
      <c r="A35">
        <v>11</v>
      </c>
      <c r="B35" t="s">
        <v>141</v>
      </c>
      <c r="C35" t="s">
        <v>57</v>
      </c>
      <c r="F35">
        <v>11</v>
      </c>
      <c r="G35" t="s">
        <v>141</v>
      </c>
      <c r="H35" t="s">
        <v>56</v>
      </c>
    </row>
    <row r="36" spans="1:8">
      <c r="A36">
        <v>12</v>
      </c>
      <c r="B36" t="s">
        <v>33</v>
      </c>
      <c r="F36">
        <v>12</v>
      </c>
      <c r="G36" t="s">
        <v>138</v>
      </c>
      <c r="H36" t="s">
        <v>57</v>
      </c>
    </row>
    <row r="37" spans="1:8">
      <c r="A37">
        <v>13</v>
      </c>
      <c r="B37" t="s">
        <v>141</v>
      </c>
      <c r="F37">
        <v>13</v>
      </c>
      <c r="G37" t="s">
        <v>138</v>
      </c>
    </row>
    <row r="38" spans="1:8">
      <c r="A38">
        <v>14</v>
      </c>
      <c r="B38" t="s">
        <v>138</v>
      </c>
      <c r="C38" t="s">
        <v>146</v>
      </c>
      <c r="D38" s="1" t="s">
        <v>153</v>
      </c>
      <c r="F38">
        <v>14</v>
      </c>
      <c r="G38" t="s">
        <v>138</v>
      </c>
      <c r="H38" t="s">
        <v>146</v>
      </c>
    </row>
    <row r="39" spans="1:8">
      <c r="A39">
        <v>15</v>
      </c>
      <c r="B39" t="s">
        <v>138</v>
      </c>
      <c r="C39" t="s">
        <v>147</v>
      </c>
      <c r="F39">
        <v>15</v>
      </c>
      <c r="G39" t="s">
        <v>138</v>
      </c>
      <c r="H39" t="s">
        <v>147</v>
      </c>
    </row>
    <row r="40" spans="1:8">
      <c r="A40">
        <v>16</v>
      </c>
      <c r="B40" t="s">
        <v>138</v>
      </c>
      <c r="C40" t="s">
        <v>148</v>
      </c>
      <c r="F40">
        <v>16</v>
      </c>
      <c r="G40" t="s">
        <v>138</v>
      </c>
      <c r="H40" t="s">
        <v>148</v>
      </c>
    </row>
    <row r="41" spans="1:8">
      <c r="A41">
        <v>17</v>
      </c>
      <c r="B41" t="s">
        <v>138</v>
      </c>
      <c r="C41" t="s">
        <v>149</v>
      </c>
      <c r="F41">
        <v>17</v>
      </c>
      <c r="G41" t="s">
        <v>138</v>
      </c>
      <c r="H41" t="s">
        <v>149</v>
      </c>
    </row>
    <row r="42" spans="1:8">
      <c r="A42">
        <v>18</v>
      </c>
      <c r="B42" t="s">
        <v>138</v>
      </c>
      <c r="C42" t="s">
        <v>150</v>
      </c>
      <c r="F42">
        <v>18</v>
      </c>
      <c r="G42" t="s">
        <v>138</v>
      </c>
      <c r="H42" t="s">
        <v>150</v>
      </c>
    </row>
    <row r="43" spans="1:8">
      <c r="A43">
        <v>19</v>
      </c>
      <c r="B43" t="s">
        <v>138</v>
      </c>
      <c r="C43" t="s">
        <v>151</v>
      </c>
      <c r="F43">
        <v>19</v>
      </c>
      <c r="G43" t="s">
        <v>138</v>
      </c>
      <c r="H43" t="s">
        <v>151</v>
      </c>
    </row>
    <row r="44" spans="1:8">
      <c r="A44">
        <v>20</v>
      </c>
      <c r="B44" t="s">
        <v>138</v>
      </c>
      <c r="C44" t="s">
        <v>154</v>
      </c>
      <c r="D44" s="1" t="s">
        <v>156</v>
      </c>
      <c r="F44">
        <v>20</v>
      </c>
      <c r="G44" t="s">
        <v>142</v>
      </c>
    </row>
    <row r="45" spans="1:8">
      <c r="A45">
        <v>21</v>
      </c>
      <c r="B45" t="s">
        <v>138</v>
      </c>
      <c r="C45" t="s">
        <v>155</v>
      </c>
      <c r="D45" s="1" t="s">
        <v>157</v>
      </c>
    </row>
    <row r="46" spans="1:8">
      <c r="A46">
        <v>22</v>
      </c>
      <c r="B46" t="s">
        <v>138</v>
      </c>
    </row>
    <row r="47" spans="1:8">
      <c r="A47">
        <v>23</v>
      </c>
      <c r="B47" t="s">
        <v>138</v>
      </c>
    </row>
    <row r="48" spans="1:8">
      <c r="A48">
        <v>24</v>
      </c>
      <c r="B48" t="s">
        <v>142</v>
      </c>
    </row>
    <row r="49" spans="1:1">
      <c r="A49" t="s">
        <v>27</v>
      </c>
    </row>
    <row r="50" spans="1:1">
      <c r="A50" t="s">
        <v>277</v>
      </c>
    </row>
    <row r="51" spans="1:1">
      <c r="A51" t="s">
        <v>278</v>
      </c>
    </row>
    <row r="52" spans="1:1">
      <c r="A52" t="s">
        <v>27</v>
      </c>
    </row>
    <row r="53" spans="1:1">
      <c r="A53" t="s">
        <v>27</v>
      </c>
    </row>
  </sheetData>
  <phoneticPr fontId="6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3:C105"/>
  <sheetViews>
    <sheetView zoomScale="115" zoomScaleNormal="115" workbookViewId="0">
      <selection activeCell="A5" sqref="A5"/>
    </sheetView>
  </sheetViews>
  <sheetFormatPr defaultRowHeight="15"/>
  <sheetData>
    <row r="3" spans="1:3">
      <c r="A3" t="s">
        <v>96</v>
      </c>
    </row>
    <row r="4" spans="1:3">
      <c r="A4" t="s">
        <v>97</v>
      </c>
      <c r="B4" t="s">
        <v>98</v>
      </c>
      <c r="C4" t="s">
        <v>99</v>
      </c>
    </row>
    <row r="5" spans="1:3">
      <c r="A5" s="4">
        <v>0</v>
      </c>
      <c r="B5">
        <v>0</v>
      </c>
      <c r="C5" s="26">
        <f>10^(B5/20)</f>
        <v>1</v>
      </c>
    </row>
    <row r="6" spans="1:3">
      <c r="A6">
        <v>3.3000000000000002E-2</v>
      </c>
      <c r="B6">
        <f>-A6/0.033</f>
        <v>-1</v>
      </c>
      <c r="C6" s="26">
        <f t="shared" ref="C6:C69" si="0">10^(B6/20)</f>
        <v>0.89125093813374545</v>
      </c>
    </row>
    <row r="7" spans="1:3">
      <c r="A7">
        <v>6.6000000000000003E-2</v>
      </c>
      <c r="B7">
        <f t="shared" ref="B7:B70" si="1">-A7/0.033</f>
        <v>-2</v>
      </c>
      <c r="C7" s="26">
        <f t="shared" si="0"/>
        <v>0.79432823472428149</v>
      </c>
    </row>
    <row r="8" spans="1:3">
      <c r="A8">
        <v>9.9000000000000005E-2</v>
      </c>
      <c r="B8">
        <f t="shared" si="1"/>
        <v>-3</v>
      </c>
      <c r="C8" s="26">
        <f t="shared" si="0"/>
        <v>0.70794578438413791</v>
      </c>
    </row>
    <row r="9" spans="1:3">
      <c r="A9">
        <v>0.13200000000000001</v>
      </c>
      <c r="B9">
        <f t="shared" si="1"/>
        <v>-4</v>
      </c>
      <c r="C9" s="26">
        <f t="shared" si="0"/>
        <v>0.63095734448019325</v>
      </c>
    </row>
    <row r="10" spans="1:3">
      <c r="A10">
        <v>0.16500000000000001</v>
      </c>
      <c r="B10">
        <f t="shared" si="1"/>
        <v>-5</v>
      </c>
      <c r="C10" s="26">
        <f t="shared" si="0"/>
        <v>0.56234132519034907</v>
      </c>
    </row>
    <row r="11" spans="1:3">
      <c r="A11">
        <v>0.19800000000000001</v>
      </c>
      <c r="B11">
        <f t="shared" si="1"/>
        <v>-6</v>
      </c>
      <c r="C11" s="26">
        <f t="shared" si="0"/>
        <v>0.50118723362727224</v>
      </c>
    </row>
    <row r="12" spans="1:3">
      <c r="A12">
        <v>0.23100000000000001</v>
      </c>
      <c r="B12">
        <f t="shared" si="1"/>
        <v>-7</v>
      </c>
      <c r="C12" s="26">
        <f t="shared" si="0"/>
        <v>0.44668359215096315</v>
      </c>
    </row>
    <row r="13" spans="1:3">
      <c r="A13">
        <v>0.26400000000000001</v>
      </c>
      <c r="B13">
        <f t="shared" si="1"/>
        <v>-8</v>
      </c>
      <c r="C13" s="26">
        <f t="shared" si="0"/>
        <v>0.3981071705534972</v>
      </c>
    </row>
    <row r="14" spans="1:3">
      <c r="A14">
        <v>0.29699999999999999</v>
      </c>
      <c r="B14">
        <f t="shared" si="1"/>
        <v>-9</v>
      </c>
      <c r="C14" s="26">
        <f t="shared" si="0"/>
        <v>0.35481338923357542</v>
      </c>
    </row>
    <row r="15" spans="1:3">
      <c r="A15">
        <v>0.33</v>
      </c>
      <c r="B15">
        <f t="shared" si="1"/>
        <v>-10</v>
      </c>
      <c r="C15" s="26">
        <f t="shared" si="0"/>
        <v>0.31622776601683794</v>
      </c>
    </row>
    <row r="16" spans="1:3">
      <c r="A16">
        <v>0.36299999999999999</v>
      </c>
      <c r="B16">
        <f t="shared" si="1"/>
        <v>-11</v>
      </c>
      <c r="C16" s="26">
        <f t="shared" si="0"/>
        <v>0.28183829312644532</v>
      </c>
    </row>
    <row r="17" spans="1:3">
      <c r="A17">
        <v>0.39600000000000002</v>
      </c>
      <c r="B17">
        <f t="shared" si="1"/>
        <v>-12</v>
      </c>
      <c r="C17" s="26">
        <f t="shared" si="0"/>
        <v>0.25118864315095801</v>
      </c>
    </row>
    <row r="18" spans="1:3">
      <c r="A18">
        <v>0.42899999999999999</v>
      </c>
      <c r="B18">
        <f t="shared" si="1"/>
        <v>-13</v>
      </c>
      <c r="C18" s="26">
        <f t="shared" si="0"/>
        <v>0.22387211385683392</v>
      </c>
    </row>
    <row r="19" spans="1:3">
      <c r="A19">
        <v>0.46200000000000002</v>
      </c>
      <c r="B19">
        <f t="shared" si="1"/>
        <v>-14</v>
      </c>
      <c r="C19" s="26">
        <f t="shared" si="0"/>
        <v>0.19952623149688795</v>
      </c>
    </row>
    <row r="20" spans="1:3">
      <c r="A20">
        <v>0.495</v>
      </c>
      <c r="B20">
        <f t="shared" si="1"/>
        <v>-15</v>
      </c>
      <c r="C20" s="26">
        <f t="shared" si="0"/>
        <v>0.17782794100389224</v>
      </c>
    </row>
    <row r="21" spans="1:3">
      <c r="A21">
        <v>0.52800000000000002</v>
      </c>
      <c r="B21">
        <f t="shared" si="1"/>
        <v>-16</v>
      </c>
      <c r="C21" s="26">
        <f t="shared" si="0"/>
        <v>0.15848931924611132</v>
      </c>
    </row>
    <row r="22" spans="1:3">
      <c r="A22">
        <v>0.56100000000000005</v>
      </c>
      <c r="B22">
        <f t="shared" si="1"/>
        <v>-17</v>
      </c>
      <c r="C22" s="26">
        <f t="shared" si="0"/>
        <v>0.14125375446227542</v>
      </c>
    </row>
    <row r="23" spans="1:3">
      <c r="A23">
        <v>0.59399999999999997</v>
      </c>
      <c r="B23">
        <f t="shared" si="1"/>
        <v>-18</v>
      </c>
      <c r="C23" s="26">
        <f t="shared" si="0"/>
        <v>0.12589254117941667</v>
      </c>
    </row>
    <row r="24" spans="1:3">
      <c r="A24">
        <v>0.627</v>
      </c>
      <c r="B24">
        <f t="shared" si="1"/>
        <v>-19</v>
      </c>
      <c r="C24" s="26">
        <f t="shared" si="0"/>
        <v>0.11220184543019632</v>
      </c>
    </row>
    <row r="25" spans="1:3">
      <c r="A25">
        <v>0.66</v>
      </c>
      <c r="B25">
        <f t="shared" si="1"/>
        <v>-20</v>
      </c>
      <c r="C25" s="26">
        <f t="shared" si="0"/>
        <v>0.1</v>
      </c>
    </row>
    <row r="26" spans="1:3">
      <c r="A26">
        <v>0.69299999999999995</v>
      </c>
      <c r="B26">
        <f t="shared" si="1"/>
        <v>-20.999999999999996</v>
      </c>
      <c r="C26" s="26">
        <f t="shared" si="0"/>
        <v>8.9125093813374578E-2</v>
      </c>
    </row>
    <row r="27" spans="1:3">
      <c r="A27">
        <v>0.72599999999999998</v>
      </c>
      <c r="B27">
        <f t="shared" si="1"/>
        <v>-22</v>
      </c>
      <c r="C27" s="26">
        <f t="shared" si="0"/>
        <v>7.9432823472428096E-2</v>
      </c>
    </row>
    <row r="28" spans="1:3">
      <c r="A28">
        <v>0.75900000000000001</v>
      </c>
      <c r="B28">
        <f t="shared" si="1"/>
        <v>-23</v>
      </c>
      <c r="C28" s="26">
        <f t="shared" si="0"/>
        <v>7.0794578438413788E-2</v>
      </c>
    </row>
    <row r="29" spans="1:3">
      <c r="A29">
        <v>0.79200000000000004</v>
      </c>
      <c r="B29">
        <f t="shared" si="1"/>
        <v>-24</v>
      </c>
      <c r="C29" s="26">
        <f t="shared" si="0"/>
        <v>6.3095734448019317E-2</v>
      </c>
    </row>
    <row r="30" spans="1:3">
      <c r="A30">
        <v>0.82499999999999996</v>
      </c>
      <c r="B30">
        <f t="shared" si="1"/>
        <v>-24.999999999999996</v>
      </c>
      <c r="C30" s="26">
        <f t="shared" si="0"/>
        <v>5.6234132519034932E-2</v>
      </c>
    </row>
    <row r="31" spans="1:3">
      <c r="A31">
        <v>0.85799999999999998</v>
      </c>
      <c r="B31">
        <f t="shared" si="1"/>
        <v>-26</v>
      </c>
      <c r="C31" s="26">
        <f t="shared" si="0"/>
        <v>5.0118723362727206E-2</v>
      </c>
    </row>
    <row r="32" spans="1:3">
      <c r="A32">
        <v>0.89100000000000001</v>
      </c>
      <c r="B32">
        <f t="shared" si="1"/>
        <v>-27</v>
      </c>
      <c r="C32" s="26">
        <f t="shared" si="0"/>
        <v>4.4668359215096293E-2</v>
      </c>
    </row>
    <row r="33" spans="1:3">
      <c r="A33">
        <v>0.92400000000000004</v>
      </c>
      <c r="B33">
        <f t="shared" si="1"/>
        <v>-28</v>
      </c>
      <c r="C33" s="26">
        <f t="shared" si="0"/>
        <v>3.9810717055349727E-2</v>
      </c>
    </row>
    <row r="34" spans="1:3">
      <c r="A34">
        <v>0.95699999999999996</v>
      </c>
      <c r="B34">
        <f t="shared" si="1"/>
        <v>-28.999999999999996</v>
      </c>
      <c r="C34" s="26">
        <f t="shared" si="0"/>
        <v>3.5481338923357544E-2</v>
      </c>
    </row>
    <row r="35" spans="1:3">
      <c r="A35">
        <v>0.99</v>
      </c>
      <c r="B35">
        <f t="shared" si="1"/>
        <v>-30</v>
      </c>
      <c r="C35" s="26">
        <f t="shared" si="0"/>
        <v>3.1622776601683784E-2</v>
      </c>
    </row>
    <row r="36" spans="1:3">
      <c r="A36">
        <v>1.0229999999999999</v>
      </c>
      <c r="B36">
        <f t="shared" si="1"/>
        <v>-30.999999999999996</v>
      </c>
      <c r="C36" s="26">
        <f t="shared" si="0"/>
        <v>2.8183829312644543E-2</v>
      </c>
    </row>
    <row r="37" spans="1:3">
      <c r="A37">
        <v>1.056</v>
      </c>
      <c r="B37">
        <f t="shared" si="1"/>
        <v>-32</v>
      </c>
      <c r="C37" s="26">
        <f t="shared" si="0"/>
        <v>2.511886431509578E-2</v>
      </c>
    </row>
    <row r="38" spans="1:3">
      <c r="A38">
        <v>1.089</v>
      </c>
      <c r="B38">
        <f t="shared" si="1"/>
        <v>-33</v>
      </c>
      <c r="C38" s="26">
        <f t="shared" si="0"/>
        <v>2.2387211385683389E-2</v>
      </c>
    </row>
    <row r="39" spans="1:3">
      <c r="A39">
        <v>1.1220000000000001</v>
      </c>
      <c r="B39">
        <f t="shared" si="1"/>
        <v>-34</v>
      </c>
      <c r="C39" s="26">
        <f t="shared" si="0"/>
        <v>1.9952623149688792E-2</v>
      </c>
    </row>
    <row r="40" spans="1:3">
      <c r="A40">
        <v>1.155</v>
      </c>
      <c r="B40">
        <f t="shared" si="1"/>
        <v>-35</v>
      </c>
      <c r="C40" s="26">
        <f t="shared" si="0"/>
        <v>1.7782794100389226E-2</v>
      </c>
    </row>
    <row r="41" spans="1:3">
      <c r="A41">
        <v>1.1879999999999999</v>
      </c>
      <c r="B41">
        <f t="shared" si="1"/>
        <v>-36</v>
      </c>
      <c r="C41" s="26">
        <f t="shared" si="0"/>
        <v>1.5848931924611124E-2</v>
      </c>
    </row>
    <row r="42" spans="1:3">
      <c r="A42">
        <v>1.2210000000000001</v>
      </c>
      <c r="B42">
        <f t="shared" si="1"/>
        <v>-37</v>
      </c>
      <c r="C42" s="26">
        <f t="shared" si="0"/>
        <v>1.4125375446227528E-2</v>
      </c>
    </row>
    <row r="43" spans="1:3">
      <c r="A43">
        <v>1.254</v>
      </c>
      <c r="B43">
        <f t="shared" si="1"/>
        <v>-38</v>
      </c>
      <c r="C43" s="26">
        <f t="shared" si="0"/>
        <v>1.2589254117941664E-2</v>
      </c>
    </row>
    <row r="44" spans="1:3">
      <c r="A44">
        <v>1.2869999999999999</v>
      </c>
      <c r="B44">
        <f t="shared" si="1"/>
        <v>-38.999999999999993</v>
      </c>
      <c r="C44" s="26">
        <f t="shared" si="0"/>
        <v>1.1220184543019634E-2</v>
      </c>
    </row>
    <row r="45" spans="1:3">
      <c r="A45">
        <v>1.32</v>
      </c>
      <c r="B45">
        <f t="shared" si="1"/>
        <v>-40</v>
      </c>
      <c r="C45" s="26">
        <f t="shared" si="0"/>
        <v>0.01</v>
      </c>
    </row>
    <row r="46" spans="1:3">
      <c r="A46">
        <v>1.353</v>
      </c>
      <c r="B46">
        <f t="shared" si="1"/>
        <v>-41</v>
      </c>
      <c r="C46" s="26">
        <f t="shared" si="0"/>
        <v>8.9125093813374554E-3</v>
      </c>
    </row>
    <row r="47" spans="1:3">
      <c r="A47">
        <v>1.3859999999999999</v>
      </c>
      <c r="B47">
        <f t="shared" si="1"/>
        <v>-41.999999999999993</v>
      </c>
      <c r="C47" s="26">
        <f t="shared" si="0"/>
        <v>7.943282347242819E-3</v>
      </c>
    </row>
    <row r="48" spans="1:3">
      <c r="A48">
        <v>1.419</v>
      </c>
      <c r="B48">
        <f t="shared" si="1"/>
        <v>-43</v>
      </c>
      <c r="C48" s="26">
        <f t="shared" si="0"/>
        <v>7.0794578438413795E-3</v>
      </c>
    </row>
    <row r="49" spans="1:3">
      <c r="A49">
        <v>1.452</v>
      </c>
      <c r="B49">
        <f t="shared" si="1"/>
        <v>-44</v>
      </c>
      <c r="C49" s="26">
        <f t="shared" si="0"/>
        <v>6.3095734448019251E-3</v>
      </c>
    </row>
    <row r="50" spans="1:3">
      <c r="A50">
        <v>1.4850000000000001</v>
      </c>
      <c r="B50">
        <f t="shared" si="1"/>
        <v>-45</v>
      </c>
      <c r="C50" s="26">
        <f t="shared" si="0"/>
        <v>5.6234132519034866E-3</v>
      </c>
    </row>
    <row r="51" spans="1:3">
      <c r="A51">
        <v>1.518</v>
      </c>
      <c r="B51">
        <f t="shared" si="1"/>
        <v>-46</v>
      </c>
      <c r="C51" s="26">
        <f t="shared" si="0"/>
        <v>5.0118723362727212E-3</v>
      </c>
    </row>
    <row r="52" spans="1:3">
      <c r="A52">
        <v>1.5509999999999999</v>
      </c>
      <c r="B52">
        <f t="shared" si="1"/>
        <v>-46.999999999999993</v>
      </c>
      <c r="C52" s="26">
        <f t="shared" si="0"/>
        <v>4.4668359215096322E-3</v>
      </c>
    </row>
    <row r="53" spans="1:3">
      <c r="A53">
        <v>1.5840000000000001</v>
      </c>
      <c r="B53">
        <f t="shared" si="1"/>
        <v>-48</v>
      </c>
      <c r="C53" s="26">
        <f t="shared" si="0"/>
        <v>3.9810717055349717E-3</v>
      </c>
    </row>
    <row r="54" spans="1:3">
      <c r="A54">
        <v>1.617</v>
      </c>
      <c r="B54">
        <f t="shared" si="1"/>
        <v>-49</v>
      </c>
      <c r="C54" s="26">
        <f t="shared" si="0"/>
        <v>3.5481338923357528E-3</v>
      </c>
    </row>
    <row r="55" spans="1:3">
      <c r="A55">
        <v>1.65</v>
      </c>
      <c r="B55">
        <f t="shared" si="1"/>
        <v>-49.999999999999993</v>
      </c>
      <c r="C55" s="26">
        <f t="shared" si="0"/>
        <v>3.162277660168382E-3</v>
      </c>
    </row>
    <row r="56" spans="1:3">
      <c r="A56">
        <v>1.6830000000000001</v>
      </c>
      <c r="B56">
        <f t="shared" si="1"/>
        <v>-51</v>
      </c>
      <c r="C56" s="26">
        <f t="shared" si="0"/>
        <v>2.8183829312644522E-3</v>
      </c>
    </row>
    <row r="57" spans="1:3">
      <c r="A57">
        <v>1.716</v>
      </c>
      <c r="B57">
        <f t="shared" si="1"/>
        <v>-52</v>
      </c>
      <c r="C57" s="26">
        <f t="shared" si="0"/>
        <v>2.5118864315095777E-3</v>
      </c>
    </row>
    <row r="58" spans="1:3">
      <c r="A58">
        <v>1.7490000000000001</v>
      </c>
      <c r="B58">
        <f t="shared" si="1"/>
        <v>-53</v>
      </c>
      <c r="C58" s="26">
        <f t="shared" si="0"/>
        <v>2.2387211385683386E-3</v>
      </c>
    </row>
    <row r="59" spans="1:3">
      <c r="A59">
        <v>1.782</v>
      </c>
      <c r="B59">
        <f t="shared" si="1"/>
        <v>-54</v>
      </c>
      <c r="C59" s="26">
        <f t="shared" si="0"/>
        <v>1.9952623149688781E-3</v>
      </c>
    </row>
    <row r="60" spans="1:3">
      <c r="A60">
        <v>1.8149999999999999</v>
      </c>
      <c r="B60">
        <f t="shared" si="1"/>
        <v>-54.999999999999993</v>
      </c>
      <c r="C60" s="26">
        <f t="shared" si="0"/>
        <v>1.7782794100389236E-3</v>
      </c>
    </row>
    <row r="61" spans="1:3">
      <c r="A61">
        <v>1.8480000000000001</v>
      </c>
      <c r="B61">
        <f t="shared" si="1"/>
        <v>-56</v>
      </c>
      <c r="C61" s="26">
        <f t="shared" si="0"/>
        <v>1.5848931924611134E-3</v>
      </c>
    </row>
    <row r="62" spans="1:3">
      <c r="A62">
        <v>1.881</v>
      </c>
      <c r="B62">
        <f t="shared" si="1"/>
        <v>-57</v>
      </c>
      <c r="C62" s="26">
        <f t="shared" si="0"/>
        <v>1.4125375446227527E-3</v>
      </c>
    </row>
    <row r="63" spans="1:3">
      <c r="A63">
        <v>1.9139999999999999</v>
      </c>
      <c r="B63">
        <f t="shared" si="1"/>
        <v>-57.999999999999993</v>
      </c>
      <c r="C63" s="26">
        <f t="shared" si="0"/>
        <v>1.2589254117941673E-3</v>
      </c>
    </row>
    <row r="64" spans="1:3">
      <c r="A64">
        <v>1.9470000000000001</v>
      </c>
      <c r="B64">
        <f t="shared" si="1"/>
        <v>-59</v>
      </c>
      <c r="C64" s="26">
        <f t="shared" si="0"/>
        <v>1.1220184543019622E-3</v>
      </c>
    </row>
    <row r="65" spans="1:3">
      <c r="A65">
        <v>1.98</v>
      </c>
      <c r="B65">
        <f t="shared" si="1"/>
        <v>-60</v>
      </c>
      <c r="C65" s="26">
        <f t="shared" si="0"/>
        <v>1E-3</v>
      </c>
    </row>
    <row r="66" spans="1:3">
      <c r="A66">
        <v>2.0129999999999999</v>
      </c>
      <c r="B66">
        <f t="shared" si="1"/>
        <v>-60.999999999999993</v>
      </c>
      <c r="C66" s="26">
        <f t="shared" si="0"/>
        <v>8.9125093813374539E-4</v>
      </c>
    </row>
    <row r="67" spans="1:3">
      <c r="A67">
        <v>2.0459999999999998</v>
      </c>
      <c r="B67">
        <f t="shared" si="1"/>
        <v>-61.999999999999993</v>
      </c>
      <c r="C67" s="26">
        <f t="shared" si="0"/>
        <v>7.9432823472428175E-4</v>
      </c>
    </row>
    <row r="68" spans="1:3">
      <c r="A68">
        <v>2.0790000000000002</v>
      </c>
      <c r="B68">
        <f t="shared" si="1"/>
        <v>-63</v>
      </c>
      <c r="C68" s="26">
        <f t="shared" si="0"/>
        <v>7.079457843841378E-4</v>
      </c>
    </row>
    <row r="69" spans="1:3">
      <c r="A69">
        <v>2.1120000000000001</v>
      </c>
      <c r="B69">
        <f t="shared" si="1"/>
        <v>-64</v>
      </c>
      <c r="C69" s="26">
        <f t="shared" si="0"/>
        <v>6.3095734448019244E-4</v>
      </c>
    </row>
    <row r="70" spans="1:3">
      <c r="A70">
        <v>2.145</v>
      </c>
      <c r="B70">
        <f t="shared" si="1"/>
        <v>-65</v>
      </c>
      <c r="C70" s="26">
        <f t="shared" ref="C70:C105" si="2">10^(B70/20)</f>
        <v>5.6234132519034856E-4</v>
      </c>
    </row>
    <row r="71" spans="1:3">
      <c r="A71">
        <v>2.1779999999999999</v>
      </c>
      <c r="B71">
        <f t="shared" ref="B71:B105" si="3">-A71/0.033</f>
        <v>-66</v>
      </c>
      <c r="C71" s="26">
        <f t="shared" si="2"/>
        <v>5.0118723362727209E-4</v>
      </c>
    </row>
    <row r="72" spans="1:3">
      <c r="A72">
        <v>2.2109999999999999</v>
      </c>
      <c r="B72">
        <f t="shared" si="3"/>
        <v>-66.999999999999986</v>
      </c>
      <c r="C72" s="26">
        <f t="shared" si="2"/>
        <v>4.4668359215096348E-4</v>
      </c>
    </row>
    <row r="73" spans="1:3">
      <c r="A73">
        <v>2.2440000000000002</v>
      </c>
      <c r="B73">
        <f t="shared" si="3"/>
        <v>-68</v>
      </c>
      <c r="C73" s="26">
        <f t="shared" si="2"/>
        <v>3.9810717055349708E-4</v>
      </c>
    </row>
    <row r="74" spans="1:3">
      <c r="A74">
        <v>2.2770000000000001</v>
      </c>
      <c r="B74">
        <f t="shared" si="3"/>
        <v>-69</v>
      </c>
      <c r="C74" s="26">
        <f t="shared" si="2"/>
        <v>3.5481338923357516E-4</v>
      </c>
    </row>
    <row r="75" spans="1:3">
      <c r="A75">
        <v>2.31</v>
      </c>
      <c r="B75">
        <f t="shared" si="3"/>
        <v>-70</v>
      </c>
      <c r="C75" s="26">
        <f t="shared" si="2"/>
        <v>3.1622776601683783E-4</v>
      </c>
    </row>
    <row r="76" spans="1:3">
      <c r="A76">
        <v>2.343</v>
      </c>
      <c r="B76">
        <f t="shared" si="3"/>
        <v>-71</v>
      </c>
      <c r="C76" s="26">
        <f t="shared" si="2"/>
        <v>2.8183829312644545E-4</v>
      </c>
    </row>
    <row r="77" spans="1:3">
      <c r="A77">
        <v>2.3759999999999999</v>
      </c>
      <c r="B77">
        <f t="shared" si="3"/>
        <v>-72</v>
      </c>
      <c r="C77" s="26">
        <f t="shared" si="2"/>
        <v>2.5118864315095774E-4</v>
      </c>
    </row>
    <row r="78" spans="1:3">
      <c r="A78">
        <v>2.4089999999999998</v>
      </c>
      <c r="B78">
        <f t="shared" si="3"/>
        <v>-72.999999999999986</v>
      </c>
      <c r="C78" s="26">
        <f t="shared" si="2"/>
        <v>2.2387211385683421E-4</v>
      </c>
    </row>
    <row r="79" spans="1:3">
      <c r="A79">
        <v>2.4420000000000002</v>
      </c>
      <c r="B79">
        <f t="shared" si="3"/>
        <v>-74</v>
      </c>
      <c r="C79" s="26">
        <f t="shared" si="2"/>
        <v>1.9952623149688758E-4</v>
      </c>
    </row>
    <row r="80" spans="1:3">
      <c r="A80">
        <v>2.4750000000000001</v>
      </c>
      <c r="B80">
        <f t="shared" si="3"/>
        <v>-75</v>
      </c>
      <c r="C80" s="26">
        <f t="shared" si="2"/>
        <v>1.7782794100389203E-4</v>
      </c>
    </row>
    <row r="81" spans="1:3">
      <c r="A81">
        <v>2.508</v>
      </c>
      <c r="B81">
        <f t="shared" si="3"/>
        <v>-76</v>
      </c>
      <c r="C81" s="26">
        <f t="shared" si="2"/>
        <v>1.584893192461112E-4</v>
      </c>
    </row>
    <row r="82" spans="1:3">
      <c r="A82">
        <v>2.5409999999999999</v>
      </c>
      <c r="B82">
        <f t="shared" si="3"/>
        <v>-77</v>
      </c>
      <c r="C82" s="26">
        <f t="shared" si="2"/>
        <v>1.4125375446227535E-4</v>
      </c>
    </row>
    <row r="83" spans="1:3">
      <c r="A83">
        <v>2.5739999999999998</v>
      </c>
      <c r="B83">
        <f t="shared" si="3"/>
        <v>-77.999999999999986</v>
      </c>
      <c r="C83" s="26">
        <f t="shared" si="2"/>
        <v>1.2589254117941672E-4</v>
      </c>
    </row>
    <row r="84" spans="1:3">
      <c r="A84">
        <v>2.6070000000000002</v>
      </c>
      <c r="B84">
        <f t="shared" si="3"/>
        <v>-79</v>
      </c>
      <c r="C84" s="26">
        <f t="shared" si="2"/>
        <v>1.1220184543019618E-4</v>
      </c>
    </row>
    <row r="85" spans="1:3">
      <c r="A85">
        <v>2.64</v>
      </c>
      <c r="B85">
        <f t="shared" si="3"/>
        <v>-80</v>
      </c>
      <c r="C85" s="26">
        <f t="shared" si="2"/>
        <v>1E-4</v>
      </c>
    </row>
    <row r="86" spans="1:3">
      <c r="A86">
        <v>2.673</v>
      </c>
      <c r="B86">
        <f t="shared" si="3"/>
        <v>-81</v>
      </c>
      <c r="C86" s="26">
        <f t="shared" si="2"/>
        <v>8.912509381337452E-5</v>
      </c>
    </row>
    <row r="87" spans="1:3">
      <c r="A87">
        <v>2.706</v>
      </c>
      <c r="B87">
        <f t="shared" si="3"/>
        <v>-82</v>
      </c>
      <c r="C87" s="26">
        <f t="shared" si="2"/>
        <v>7.9432823472428153E-5</v>
      </c>
    </row>
    <row r="88" spans="1:3">
      <c r="A88">
        <v>2.7389999999999999</v>
      </c>
      <c r="B88">
        <f t="shared" si="3"/>
        <v>-82.999999999999986</v>
      </c>
      <c r="C88" s="26">
        <f t="shared" si="2"/>
        <v>7.0794578438413826E-5</v>
      </c>
    </row>
    <row r="89" spans="1:3">
      <c r="A89">
        <v>2.7719999999999998</v>
      </c>
      <c r="B89">
        <f t="shared" si="3"/>
        <v>-83.999999999999986</v>
      </c>
      <c r="C89" s="26">
        <f t="shared" si="2"/>
        <v>6.3095734448019388E-5</v>
      </c>
    </row>
    <row r="90" spans="1:3">
      <c r="A90">
        <v>2.8050000000000002</v>
      </c>
      <c r="B90">
        <f t="shared" si="3"/>
        <v>-85</v>
      </c>
      <c r="C90" s="26">
        <f t="shared" si="2"/>
        <v>5.6234132519034887E-5</v>
      </c>
    </row>
    <row r="91" spans="1:3">
      <c r="A91">
        <v>2.8380000000000001</v>
      </c>
      <c r="B91">
        <f t="shared" si="3"/>
        <v>-86</v>
      </c>
      <c r="C91" s="26">
        <f t="shared" si="2"/>
        <v>5.0118723362727238E-5</v>
      </c>
    </row>
    <row r="92" spans="1:3">
      <c r="A92">
        <v>2.871</v>
      </c>
      <c r="B92">
        <f t="shared" si="3"/>
        <v>-87</v>
      </c>
      <c r="C92" s="26">
        <f t="shared" si="2"/>
        <v>4.4668359215096341E-5</v>
      </c>
    </row>
    <row r="93" spans="1:3">
      <c r="A93">
        <v>2.9039999999999999</v>
      </c>
      <c r="B93">
        <f t="shared" si="3"/>
        <v>-88</v>
      </c>
      <c r="C93" s="26">
        <f t="shared" si="2"/>
        <v>3.9810717055349634E-5</v>
      </c>
    </row>
    <row r="94" spans="1:3">
      <c r="A94">
        <v>2.9369999999999998</v>
      </c>
      <c r="B94">
        <f t="shared" si="3"/>
        <v>-88.999999999999986</v>
      </c>
      <c r="C94" s="26">
        <f t="shared" si="2"/>
        <v>3.548133892335754E-5</v>
      </c>
    </row>
    <row r="95" spans="1:3">
      <c r="A95">
        <v>2.97</v>
      </c>
      <c r="B95">
        <f t="shared" si="3"/>
        <v>-90</v>
      </c>
      <c r="C95" s="26">
        <f t="shared" si="2"/>
        <v>3.1622776601683748E-5</v>
      </c>
    </row>
    <row r="96" spans="1:3">
      <c r="A96">
        <v>3.0030000000000001</v>
      </c>
      <c r="B96">
        <f t="shared" si="3"/>
        <v>-91</v>
      </c>
      <c r="C96" s="26">
        <f t="shared" si="2"/>
        <v>2.8183829312644511E-5</v>
      </c>
    </row>
    <row r="97" spans="1:3">
      <c r="A97">
        <v>3.036</v>
      </c>
      <c r="B97">
        <f t="shared" si="3"/>
        <v>-92</v>
      </c>
      <c r="C97" s="26">
        <f t="shared" si="2"/>
        <v>2.5118864315095791E-5</v>
      </c>
    </row>
    <row r="98" spans="1:3">
      <c r="A98">
        <v>3.069</v>
      </c>
      <c r="B98">
        <f t="shared" si="3"/>
        <v>-93</v>
      </c>
      <c r="C98" s="26">
        <f t="shared" si="2"/>
        <v>2.2387211385683359E-5</v>
      </c>
    </row>
    <row r="99" spans="1:3">
      <c r="A99">
        <v>3.1019999999999999</v>
      </c>
      <c r="B99">
        <f t="shared" si="3"/>
        <v>-93.999999999999986</v>
      </c>
      <c r="C99" s="26">
        <f t="shared" si="2"/>
        <v>1.9952623149688803E-5</v>
      </c>
    </row>
    <row r="100" spans="1:3">
      <c r="A100">
        <v>3.1349999999999998</v>
      </c>
      <c r="B100">
        <f t="shared" si="3"/>
        <v>-94.999999999999986</v>
      </c>
      <c r="C100" s="26">
        <f t="shared" si="2"/>
        <v>1.7782794100389246E-5</v>
      </c>
    </row>
    <row r="101" spans="1:3">
      <c r="A101">
        <v>3.1680000000000001</v>
      </c>
      <c r="B101">
        <f t="shared" si="3"/>
        <v>-96</v>
      </c>
      <c r="C101" s="26">
        <f t="shared" si="2"/>
        <v>1.5848931924611131E-5</v>
      </c>
    </row>
    <row r="102" spans="1:3">
      <c r="A102">
        <v>3.2010000000000001</v>
      </c>
      <c r="B102">
        <f t="shared" si="3"/>
        <v>-97</v>
      </c>
      <c r="C102" s="26">
        <f t="shared" si="2"/>
        <v>1.4125375446227545E-5</v>
      </c>
    </row>
    <row r="103" spans="1:3">
      <c r="A103">
        <v>3.234</v>
      </c>
      <c r="B103">
        <f t="shared" si="3"/>
        <v>-98</v>
      </c>
      <c r="C103" s="26">
        <f t="shared" si="2"/>
        <v>1.2589254117941658E-5</v>
      </c>
    </row>
    <row r="104" spans="1:3">
      <c r="A104">
        <v>3.2669999999999999</v>
      </c>
      <c r="B104">
        <f t="shared" si="3"/>
        <v>-98.999999999999986</v>
      </c>
      <c r="C104" s="26">
        <f t="shared" si="2"/>
        <v>1.1220184543019647E-5</v>
      </c>
    </row>
    <row r="105" spans="1:3">
      <c r="A105">
        <v>3.3</v>
      </c>
      <c r="B105">
        <f t="shared" si="3"/>
        <v>-99.999999999999986</v>
      </c>
      <c r="C105" s="26">
        <f t="shared" si="2"/>
        <v>1.0000000000000016E-5</v>
      </c>
    </row>
  </sheetData>
  <phoneticPr fontId="6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32"/>
  <sheetViews>
    <sheetView workbookViewId="0">
      <selection activeCell="A14" sqref="A14"/>
    </sheetView>
  </sheetViews>
  <sheetFormatPr defaultRowHeight="15"/>
  <sheetData>
    <row r="1" spans="1:5">
      <c r="A1" t="s">
        <v>126</v>
      </c>
      <c r="B1">
        <v>1E-3</v>
      </c>
      <c r="C1" t="s">
        <v>130</v>
      </c>
    </row>
    <row r="2" spans="1:5">
      <c r="A2" t="s">
        <v>127</v>
      </c>
      <c r="B2" s="5">
        <v>20</v>
      </c>
      <c r="C2" t="s">
        <v>130</v>
      </c>
    </row>
    <row r="3" spans="1:5">
      <c r="A3" t="s">
        <v>129</v>
      </c>
      <c r="B3">
        <f>LOG(B2/B1)</f>
        <v>4.3010299956639813</v>
      </c>
    </row>
    <row r="4" spans="1:5">
      <c r="A4" s="2" t="s">
        <v>128</v>
      </c>
      <c r="B4" s="2" t="s">
        <v>220</v>
      </c>
    </row>
    <row r="5" spans="1:5">
      <c r="A5" s="43">
        <v>0</v>
      </c>
      <c r="B5" s="5">
        <f>10^(A5*$B$3/127)</f>
        <v>1</v>
      </c>
    </row>
    <row r="6" spans="1:5">
      <c r="A6">
        <v>1</v>
      </c>
      <c r="B6" s="5">
        <f>10^(A6*$B$3/127)</f>
        <v>1.0811012709770589</v>
      </c>
    </row>
    <row r="7" spans="1:5">
      <c r="A7">
        <v>2</v>
      </c>
      <c r="B7" s="5">
        <f t="shared" ref="B7:B70" si="0">10^(A7*$B$3/127)</f>
        <v>1.1687799581082119</v>
      </c>
      <c r="E7" s="1" t="s">
        <v>481</v>
      </c>
    </row>
    <row r="8" spans="1:5">
      <c r="A8">
        <v>3</v>
      </c>
      <c r="B8" s="5">
        <f t="shared" si="0"/>
        <v>1.2635694982033014</v>
      </c>
    </row>
    <row r="9" spans="1:5">
      <c r="A9">
        <v>4</v>
      </c>
      <c r="B9" s="5">
        <f t="shared" si="0"/>
        <v>1.3660465904754335</v>
      </c>
    </row>
    <row r="10" spans="1:5">
      <c r="A10">
        <v>5</v>
      </c>
      <c r="B10" s="5">
        <f t="shared" si="0"/>
        <v>1.4768347051768689</v>
      </c>
    </row>
    <row r="11" spans="1:5">
      <c r="A11">
        <v>6</v>
      </c>
      <c r="B11" s="5">
        <f t="shared" si="0"/>
        <v>1.5966078767897429</v>
      </c>
    </row>
    <row r="12" spans="1:5">
      <c r="A12">
        <v>7</v>
      </c>
      <c r="B12" s="5">
        <f t="shared" si="0"/>
        <v>1.7260948048493743</v>
      </c>
    </row>
    <row r="13" spans="1:5">
      <c r="A13">
        <v>8</v>
      </c>
      <c r="B13" s="5">
        <f t="shared" si="0"/>
        <v>1.8660832873495568</v>
      </c>
    </row>
    <row r="14" spans="1:5">
      <c r="A14">
        <v>9</v>
      </c>
      <c r="B14" s="5">
        <f t="shared" si="0"/>
        <v>2.0174250137026539</v>
      </c>
    </row>
    <row r="15" spans="1:5">
      <c r="A15">
        <v>10</v>
      </c>
      <c r="B15" s="5">
        <f t="shared" si="0"/>
        <v>2.1810407464148494</v>
      </c>
    </row>
    <row r="16" spans="1:5">
      <c r="A16">
        <v>11</v>
      </c>
      <c r="B16" s="5">
        <f t="shared" si="0"/>
        <v>2.3579259230018463</v>
      </c>
    </row>
    <row r="17" spans="1:2">
      <c r="A17">
        <v>12</v>
      </c>
      <c r="B17" s="5">
        <f t="shared" si="0"/>
        <v>2.5491567122270506</v>
      </c>
    </row>
    <row r="18" spans="1:2">
      <c r="A18">
        <v>13</v>
      </c>
      <c r="B18" s="5">
        <f t="shared" si="0"/>
        <v>2.7558965615083646</v>
      </c>
    </row>
    <row r="19" spans="1:2">
      <c r="A19">
        <v>14</v>
      </c>
      <c r="B19" s="5">
        <f t="shared" si="0"/>
        <v>2.9794032753279995</v>
      </c>
    </row>
    <row r="20" spans="1:2">
      <c r="A20">
        <v>15</v>
      </c>
      <c r="B20" s="5">
        <f t="shared" si="0"/>
        <v>3.2210366677103126</v>
      </c>
    </row>
    <row r="21" spans="1:2">
      <c r="A21">
        <v>16</v>
      </c>
      <c r="B21" s="5">
        <f t="shared" si="0"/>
        <v>3.4822668353253285</v>
      </c>
    </row>
    <row r="22" spans="1:2">
      <c r="A22">
        <v>17</v>
      </c>
      <c r="B22" s="5">
        <f t="shared" si="0"/>
        <v>3.7646831015514728</v>
      </c>
    </row>
    <row r="23" spans="1:2">
      <c r="A23">
        <v>18</v>
      </c>
      <c r="B23" s="5">
        <f t="shared" si="0"/>
        <v>4.0700036859131536</v>
      </c>
    </row>
    <row r="24" spans="1:2">
      <c r="A24">
        <v>19</v>
      </c>
      <c r="B24" s="5">
        <f t="shared" si="0"/>
        <v>4.4000861577220238</v>
      </c>
    </row>
    <row r="25" spans="1:2">
      <c r="A25">
        <v>20</v>
      </c>
      <c r="B25" s="5">
        <f t="shared" si="0"/>
        <v>4.7569387375218435</v>
      </c>
    </row>
    <row r="26" spans="1:2">
      <c r="A26">
        <v>21</v>
      </c>
      <c r="B26" s="5">
        <f t="shared" si="0"/>
        <v>5.1427325150948695</v>
      </c>
    </row>
    <row r="27" spans="1:2">
      <c r="A27">
        <v>22</v>
      </c>
      <c r="B27" s="5">
        <f t="shared" si="0"/>
        <v>5.5598146583641093</v>
      </c>
    </row>
    <row r="28" spans="1:2">
      <c r="A28">
        <v>23</v>
      </c>
      <c r="B28" s="5">
        <f t="shared" si="0"/>
        <v>6.010722693554321</v>
      </c>
    </row>
    <row r="29" spans="1:2">
      <c r="A29">
        <v>24</v>
      </c>
      <c r="B29" s="5">
        <f t="shared" si="0"/>
        <v>6.4981999434922262</v>
      </c>
    </row>
    <row r="30" spans="1:2">
      <c r="A30">
        <v>25</v>
      </c>
      <c r="B30" s="5">
        <f t="shared" si="0"/>
        <v>7.0252122179724967</v>
      </c>
    </row>
    <row r="31" spans="1:2">
      <c r="A31">
        <v>26</v>
      </c>
      <c r="B31" s="5">
        <f t="shared" si="0"/>
        <v>7.5949658577336274</v>
      </c>
    </row>
    <row r="32" spans="1:2">
      <c r="A32">
        <v>27</v>
      </c>
      <c r="B32" s="5">
        <f t="shared" si="0"/>
        <v>8.210927241823196</v>
      </c>
    </row>
    <row r="33" spans="1:2">
      <c r="A33">
        <v>28</v>
      </c>
      <c r="B33" s="5">
        <f t="shared" si="0"/>
        <v>8.8768438770352116</v>
      </c>
    </row>
    <row r="34" spans="1:2">
      <c r="A34">
        <v>29</v>
      </c>
      <c r="B34" s="5">
        <f t="shared" si="0"/>
        <v>9.5967671977276883</v>
      </c>
    </row>
    <row r="35" spans="1:2">
      <c r="A35">
        <v>30</v>
      </c>
      <c r="B35" s="5">
        <f t="shared" si="0"/>
        <v>10.375077214734354</v>
      </c>
    </row>
    <row r="36" spans="1:2">
      <c r="A36">
        <v>31</v>
      </c>
      <c r="B36" s="5">
        <f t="shared" si="0"/>
        <v>11.216509163334427</v>
      </c>
    </row>
    <row r="37" spans="1:2">
      <c r="A37">
        <v>32</v>
      </c>
      <c r="B37" s="5">
        <f t="shared" si="0"/>
        <v>12.12618231240668</v>
      </c>
    </row>
    <row r="38" spans="1:2">
      <c r="A38">
        <v>33</v>
      </c>
      <c r="B38" s="5">
        <f t="shared" si="0"/>
        <v>13.10963111004239</v>
      </c>
    </row>
    <row r="39" spans="1:2">
      <c r="A39">
        <v>34</v>
      </c>
      <c r="B39" s="5">
        <f t="shared" si="0"/>
        <v>14.172838855107216</v>
      </c>
    </row>
    <row r="40" spans="1:2">
      <c r="A40">
        <v>35</v>
      </c>
      <c r="B40" s="5">
        <f t="shared" si="0"/>
        <v>15.322274099609453</v>
      </c>
    </row>
    <row r="41" spans="1:2">
      <c r="A41">
        <v>36</v>
      </c>
      <c r="B41" s="5">
        <f t="shared" si="0"/>
        <v>16.564930003346653</v>
      </c>
    </row>
    <row r="42" spans="1:2">
      <c r="A42">
        <v>37</v>
      </c>
      <c r="B42" s="5">
        <f t="shared" si="0"/>
        <v>17.908366880264072</v>
      </c>
    </row>
    <row r="43" spans="1:2">
      <c r="A43">
        <v>38</v>
      </c>
      <c r="B43" s="5">
        <f t="shared" si="0"/>
        <v>19.36075819537696</v>
      </c>
    </row>
    <row r="44" spans="1:2">
      <c r="A44">
        <v>39</v>
      </c>
      <c r="B44" s="5">
        <f t="shared" si="0"/>
        <v>20.930940292101539</v>
      </c>
    </row>
    <row r="45" spans="1:2">
      <c r="A45">
        <v>40</v>
      </c>
      <c r="B45" s="5">
        <f t="shared" si="0"/>
        <v>22.628466152535911</v>
      </c>
    </row>
    <row r="46" spans="1:2">
      <c r="A46">
        <v>41</v>
      </c>
      <c r="B46" s="5">
        <f t="shared" si="0"/>
        <v>24.463663517767916</v>
      </c>
    </row>
    <row r="47" spans="1:2">
      <c r="A47">
        <v>42</v>
      </c>
      <c r="B47" s="5">
        <f t="shared" si="0"/>
        <v>26.447697721814006</v>
      </c>
    </row>
    <row r="48" spans="1:2">
      <c r="A48">
        <v>43</v>
      </c>
      <c r="B48" s="5">
        <f t="shared" si="0"/>
        <v>28.59263962147017</v>
      </c>
    </row>
    <row r="49" spans="1:2">
      <c r="A49">
        <v>44</v>
      </c>
      <c r="B49" s="5">
        <f t="shared" si="0"/>
        <v>30.91153903536042</v>
      </c>
    </row>
    <row r="50" spans="1:2">
      <c r="A50">
        <v>45</v>
      </c>
      <c r="B50" s="5">
        <f t="shared" si="0"/>
        <v>33.418504138985114</v>
      </c>
    </row>
    <row r="51" spans="1:2">
      <c r="A51">
        <v>46</v>
      </c>
      <c r="B51" s="5">
        <f t="shared" si="0"/>
        <v>36.128787298808916</v>
      </c>
    </row>
    <row r="52" spans="1:2">
      <c r="A52">
        <v>47</v>
      </c>
      <c r="B52" s="5">
        <f t="shared" si="0"/>
        <v>39.058877867602114</v>
      </c>
    </row>
    <row r="53" spans="1:2">
      <c r="A53">
        <v>48</v>
      </c>
      <c r="B53" s="5">
        <f t="shared" si="0"/>
        <v>42.226602505602372</v>
      </c>
    </row>
    <row r="54" spans="1:2">
      <c r="A54">
        <v>49</v>
      </c>
      <c r="B54" s="5">
        <f t="shared" si="0"/>
        <v>45.651233637849778</v>
      </c>
    </row>
    <row r="55" spans="1:2">
      <c r="A55">
        <v>50</v>
      </c>
      <c r="B55" s="5">
        <f t="shared" si="0"/>
        <v>49.35360670755005</v>
      </c>
    </row>
    <row r="56" spans="1:2">
      <c r="A56">
        <v>51</v>
      </c>
      <c r="B56" s="5">
        <f t="shared" si="0"/>
        <v>53.356246938834268</v>
      </c>
    </row>
    <row r="57" spans="1:2">
      <c r="A57">
        <v>52</v>
      </c>
      <c r="B57" s="5">
        <f t="shared" si="0"/>
        <v>57.683506380139498</v>
      </c>
    </row>
    <row r="58" spans="1:2">
      <c r="A58">
        <v>53</v>
      </c>
      <c r="B58" s="5">
        <f t="shared" si="0"/>
        <v>62.361712061982146</v>
      </c>
    </row>
    <row r="59" spans="1:2">
      <c r="A59">
        <v>54</v>
      </c>
      <c r="B59" s="5">
        <f t="shared" si="0"/>
        <v>67.419326170514267</v>
      </c>
    </row>
    <row r="60" spans="1:2">
      <c r="A60">
        <v>55</v>
      </c>
      <c r="B60" s="5">
        <f t="shared" si="0"/>
        <v>72.887119211359845</v>
      </c>
    </row>
    <row r="61" spans="1:2">
      <c r="A61">
        <v>56</v>
      </c>
      <c r="B61" s="5">
        <f t="shared" si="0"/>
        <v>78.798357217257518</v>
      </c>
    </row>
    <row r="62" spans="1:2">
      <c r="A62">
        <v>57</v>
      </c>
      <c r="B62" s="5">
        <f t="shared" si="0"/>
        <v>85.189004138481394</v>
      </c>
    </row>
    <row r="63" spans="1:2">
      <c r="A63">
        <v>58</v>
      </c>
      <c r="B63" s="5">
        <f t="shared" si="0"/>
        <v>92.097940647382146</v>
      </c>
    </row>
    <row r="64" spans="1:2">
      <c r="A64">
        <v>59</v>
      </c>
      <c r="B64" s="5">
        <f t="shared" si="0"/>
        <v>99.567200688254545</v>
      </c>
    </row>
    <row r="65" spans="1:2">
      <c r="A65">
        <v>60</v>
      </c>
      <c r="B65" s="5">
        <f t="shared" si="0"/>
        <v>107.64222721169996</v>
      </c>
    </row>
    <row r="66" spans="1:2">
      <c r="A66">
        <v>61</v>
      </c>
      <c r="B66" s="5">
        <f t="shared" si="0"/>
        <v>116.37214864936995</v>
      </c>
    </row>
    <row r="67" spans="1:2">
      <c r="A67">
        <v>62</v>
      </c>
      <c r="B67" s="5">
        <f t="shared" si="0"/>
        <v>125.81007781116517</v>
      </c>
    </row>
    <row r="68" spans="1:2">
      <c r="A68">
        <v>63</v>
      </c>
      <c r="B68" s="5">
        <f t="shared" si="0"/>
        <v>136.01343502337343</v>
      </c>
    </row>
    <row r="69" spans="1:2">
      <c r="A69">
        <v>64</v>
      </c>
      <c r="B69" s="5">
        <f t="shared" si="0"/>
        <v>147.04429747372461</v>
      </c>
    </row>
    <row r="70" spans="1:2">
      <c r="A70">
        <v>65</v>
      </c>
      <c r="B70" s="5">
        <f t="shared" si="0"/>
        <v>158.96977688877223</v>
      </c>
    </row>
    <row r="71" spans="1:2">
      <c r="A71">
        <v>66</v>
      </c>
      <c r="B71" s="5">
        <f t="shared" ref="B71:B132" si="1">10^(A71*$B$3/127)</f>
        <v>171.86242784139125</v>
      </c>
    </row>
    <row r="72" spans="1:2">
      <c r="A72">
        <v>67</v>
      </c>
      <c r="B72" s="5">
        <f t="shared" si="1"/>
        <v>185.80068917253129</v>
      </c>
    </row>
    <row r="73" spans="1:2">
      <c r="A73">
        <v>68</v>
      </c>
      <c r="B73" s="5">
        <f t="shared" si="1"/>
        <v>200.86936121283682</v>
      </c>
    </row>
    <row r="74" spans="1:2">
      <c r="A74">
        <v>69</v>
      </c>
      <c r="B74" s="5">
        <f t="shared" si="1"/>
        <v>217.1601217075476</v>
      </c>
    </row>
    <row r="75" spans="1:2">
      <c r="A75">
        <v>70</v>
      </c>
      <c r="B75" s="5">
        <f t="shared" si="1"/>
        <v>234.77208358356268</v>
      </c>
    </row>
    <row r="76" spans="1:2">
      <c r="A76">
        <v>71</v>
      </c>
      <c r="B76" s="5">
        <f t="shared" si="1"/>
        <v>253.81239795212207</v>
      </c>
    </row>
    <row r="77" spans="1:2">
      <c r="A77">
        <v>72</v>
      </c>
      <c r="B77" s="5">
        <f t="shared" si="1"/>
        <v>274.39690601577416</v>
      </c>
    </row>
    <row r="78" spans="1:2">
      <c r="A78">
        <v>73</v>
      </c>
      <c r="B78" s="5">
        <f t="shared" si="1"/>
        <v>296.65084384582548</v>
      </c>
    </row>
    <row r="79" spans="1:2">
      <c r="A79">
        <v>74</v>
      </c>
      <c r="B79" s="5">
        <f t="shared" si="1"/>
        <v>320.70960431813916</v>
      </c>
    </row>
    <row r="80" spans="1:2">
      <c r="A80">
        <v>75</v>
      </c>
      <c r="B80" s="5">
        <f t="shared" si="1"/>
        <v>346.71956084289013</v>
      </c>
    </row>
    <row r="81" spans="1:2">
      <c r="A81">
        <v>76</v>
      </c>
      <c r="B81" s="5">
        <f t="shared" si="1"/>
        <v>374.83895789985615</v>
      </c>
    </row>
    <row r="82" spans="1:2">
      <c r="A82">
        <v>77</v>
      </c>
      <c r="B82" s="5">
        <f t="shared" si="1"/>
        <v>405.23887379725068</v>
      </c>
    </row>
    <row r="83" spans="1:2">
      <c r="A83">
        <v>78</v>
      </c>
      <c r="B83" s="5">
        <f t="shared" si="1"/>
        <v>438.10426151151961</v>
      </c>
    </row>
    <row r="84" spans="1:2">
      <c r="A84">
        <v>79</v>
      </c>
      <c r="B84" s="5">
        <f t="shared" si="1"/>
        <v>473.63507394056995</v>
      </c>
    </row>
    <row r="85" spans="1:2">
      <c r="A85">
        <v>80</v>
      </c>
      <c r="B85" s="5">
        <f t="shared" si="1"/>
        <v>512.04748041646337</v>
      </c>
    </row>
    <row r="86" spans="1:2">
      <c r="A86">
        <v>81</v>
      </c>
      <c r="B86" s="5">
        <f t="shared" si="1"/>
        <v>553.57518187883863</v>
      </c>
    </row>
    <row r="87" spans="1:2">
      <c r="A87">
        <v>82</v>
      </c>
      <c r="B87" s="5">
        <f t="shared" si="1"/>
        <v>598.47083271056886</v>
      </c>
    </row>
    <row r="88" spans="1:2">
      <c r="A88">
        <v>83</v>
      </c>
      <c r="B88" s="5">
        <f t="shared" si="1"/>
        <v>647.00757788609519</v>
      </c>
    </row>
    <row r="89" spans="1:2">
      <c r="A89">
        <v>84</v>
      </c>
      <c r="B89" s="5">
        <f t="shared" si="1"/>
        <v>699.48071478444581</v>
      </c>
    </row>
    <row r="90" spans="1:2">
      <c r="A90">
        <v>85</v>
      </c>
      <c r="B90" s="5">
        <f t="shared" si="1"/>
        <v>756.20948977740579</v>
      </c>
    </row>
    <row r="91" spans="1:2">
      <c r="A91">
        <v>86</v>
      </c>
      <c r="B91" s="5">
        <f t="shared" si="1"/>
        <v>817.53904052326573</v>
      </c>
    </row>
    <row r="92" spans="1:2">
      <c r="A92">
        <v>87</v>
      </c>
      <c r="B92" s="5">
        <f t="shared" si="1"/>
        <v>883.84249578306844</v>
      </c>
    </row>
    <row r="93" spans="1:2">
      <c r="A93">
        <v>88</v>
      </c>
      <c r="B93" s="5">
        <f t="shared" si="1"/>
        <v>955.52324553461096</v>
      </c>
    </row>
    <row r="94" spans="1:2">
      <c r="A94">
        <v>89</v>
      </c>
      <c r="B94" s="5">
        <f t="shared" si="1"/>
        <v>1033.0173951955919</v>
      </c>
    </row>
    <row r="95" spans="1:2">
      <c r="A95">
        <v>90</v>
      </c>
      <c r="B95" s="5">
        <f t="shared" si="1"/>
        <v>1116.796418887365</v>
      </c>
    </row>
    <row r="96" spans="1:2">
      <c r="A96">
        <v>91</v>
      </c>
      <c r="B96" s="5">
        <f t="shared" si="1"/>
        <v>1207.3700278817591</v>
      </c>
    </row>
    <row r="97" spans="1:2">
      <c r="A97">
        <v>92</v>
      </c>
      <c r="B97" s="5">
        <f t="shared" si="1"/>
        <v>1305.2892716825766</v>
      </c>
    </row>
    <row r="98" spans="1:2">
      <c r="A98">
        <v>93</v>
      </c>
      <c r="B98" s="5">
        <f t="shared" si="1"/>
        <v>1411.1498906087515</v>
      </c>
    </row>
    <row r="99" spans="1:2">
      <c r="A99">
        <v>94</v>
      </c>
      <c r="B99" s="5">
        <f t="shared" si="1"/>
        <v>1525.5959402762585</v>
      </c>
    </row>
    <row r="100" spans="1:2">
      <c r="A100">
        <v>95</v>
      </c>
      <c r="B100" s="5">
        <f t="shared" si="1"/>
        <v>1649.3237100301055</v>
      </c>
    </row>
    <row r="101" spans="1:2">
      <c r="A101">
        <v>96</v>
      </c>
      <c r="B101" s="5">
        <f t="shared" si="1"/>
        <v>1783.0859591661447</v>
      </c>
    </row>
    <row r="102" spans="1:2">
      <c r="A102">
        <v>97</v>
      </c>
      <c r="B102" s="5">
        <f t="shared" si="1"/>
        <v>1927.6964967158669</v>
      </c>
    </row>
    <row r="103" spans="1:2">
      <c r="A103">
        <v>98</v>
      </c>
      <c r="B103" s="5">
        <f t="shared" si="1"/>
        <v>2084.0351326575469</v>
      </c>
    </row>
    <row r="104" spans="1:2">
      <c r="A104">
        <v>99</v>
      </c>
      <c r="B104" s="5">
        <f t="shared" si="1"/>
        <v>2253.0530306769192</v>
      </c>
    </row>
    <row r="105" spans="1:2">
      <c r="A105">
        <v>100</v>
      </c>
      <c r="B105" s="5">
        <f t="shared" si="1"/>
        <v>2435.7784950435293</v>
      </c>
    </row>
    <row r="106" spans="1:2">
      <c r="A106">
        <v>101</v>
      </c>
      <c r="B106" s="5">
        <f t="shared" si="1"/>
        <v>2633.3232268101465</v>
      </c>
    </row>
    <row r="107" spans="1:2">
      <c r="A107">
        <v>102</v>
      </c>
      <c r="B107" s="5">
        <f t="shared" si="1"/>
        <v>2846.8890873978617</v>
      </c>
    </row>
    <row r="108" spans="1:2">
      <c r="A108">
        <v>103</v>
      </c>
      <c r="B108" s="5">
        <f t="shared" si="1"/>
        <v>3077.7754107165465</v>
      </c>
    </row>
    <row r="109" spans="1:2">
      <c r="A109">
        <v>104</v>
      </c>
      <c r="B109" s="5">
        <f t="shared" si="1"/>
        <v>3327.3869083075947</v>
      </c>
    </row>
    <row r="110" spans="1:2">
      <c r="A110">
        <v>105</v>
      </c>
      <c r="B110" s="5">
        <f t="shared" si="1"/>
        <v>3597.2422156037696</v>
      </c>
    </row>
    <row r="111" spans="1:2">
      <c r="A111">
        <v>106</v>
      </c>
      <c r="B111" s="5">
        <f t="shared" si="1"/>
        <v>3888.9831313015693</v>
      </c>
    </row>
    <row r="112" spans="1:2">
      <c r="A112">
        <v>107</v>
      </c>
      <c r="B112" s="5">
        <f t="shared" si="1"/>
        <v>4204.3846060584638</v>
      </c>
    </row>
    <row r="113" spans="1:2">
      <c r="A113">
        <v>108</v>
      </c>
      <c r="B113" s="5">
        <f t="shared" si="1"/>
        <v>4545.3655412861899</v>
      </c>
    </row>
    <row r="114" spans="1:2">
      <c r="A114">
        <v>109</v>
      </c>
      <c r="B114" s="5">
        <f t="shared" si="1"/>
        <v>4914.0004637398215</v>
      </c>
    </row>
    <row r="115" spans="1:2">
      <c r="A115">
        <v>110</v>
      </c>
      <c r="B115" s="5">
        <f t="shared" si="1"/>
        <v>5312.532146930982</v>
      </c>
    </row>
    <row r="116" spans="1:2">
      <c r="A116">
        <v>111</v>
      </c>
      <c r="B116" s="5">
        <f t="shared" si="1"/>
        <v>5743.3852561535614</v>
      </c>
    </row>
    <row r="117" spans="1:2">
      <c r="A117">
        <v>112</v>
      </c>
      <c r="B117" s="5">
        <f t="shared" si="1"/>
        <v>6209.1811001385204</v>
      </c>
    </row>
    <row r="118" spans="1:2">
      <c r="A118">
        <v>113</v>
      </c>
      <c r="B118" s="5">
        <f t="shared" si="1"/>
        <v>6712.7535790864804</v>
      </c>
    </row>
    <row r="119" spans="1:2">
      <c r="A119">
        <v>114</v>
      </c>
      <c r="B119" s="5">
        <f t="shared" si="1"/>
        <v>7257.1664261061997</v>
      </c>
    </row>
    <row r="120" spans="1:2">
      <c r="A120">
        <v>115</v>
      </c>
      <c r="B120" s="5">
        <f t="shared" si="1"/>
        <v>7845.7318469554584</v>
      </c>
    </row>
    <row r="121" spans="1:2">
      <c r="A121">
        <v>116</v>
      </c>
      <c r="B121" s="5">
        <f t="shared" si="1"/>
        <v>8482.0306714887247</v>
      </c>
    </row>
    <row r="122" spans="1:2">
      <c r="A122">
        <v>117</v>
      </c>
      <c r="B122" s="5">
        <f t="shared" si="1"/>
        <v>9169.934139412846</v>
      </c>
    </row>
    <row r="123" spans="1:2">
      <c r="A123">
        <v>118</v>
      </c>
      <c r="B123" s="5">
        <f t="shared" si="1"/>
        <v>9913.6274528951581</v>
      </c>
    </row>
    <row r="124" spans="1:2">
      <c r="A124">
        <v>119</v>
      </c>
      <c r="B124" s="5">
        <f t="shared" si="1"/>
        <v>10717.635239318026</v>
      </c>
    </row>
    <row r="125" spans="1:2">
      <c r="A125">
        <v>120</v>
      </c>
      <c r="B125" s="5">
        <f t="shared" si="1"/>
        <v>11586.84907909524</v>
      </c>
    </row>
    <row r="126" spans="1:2">
      <c r="A126">
        <v>121</v>
      </c>
      <c r="B126" s="5">
        <f t="shared" si="1"/>
        <v>12526.557266029193</v>
      </c>
    </row>
    <row r="127" spans="1:2">
      <c r="A127">
        <v>122</v>
      </c>
      <c r="B127" s="5">
        <f t="shared" si="1"/>
        <v>13542.476981271057</v>
      </c>
    </row>
    <row r="128" spans="1:2">
      <c r="A128">
        <v>123</v>
      </c>
      <c r="B128" s="5">
        <f t="shared" si="1"/>
        <v>14640.789076629741</v>
      </c>
    </row>
    <row r="129" spans="1:2">
      <c r="A129">
        <v>124</v>
      </c>
      <c r="B129" s="5">
        <f t="shared" si="1"/>
        <v>15828.175678851436</v>
      </c>
    </row>
    <row r="130" spans="1:2">
      <c r="A130">
        <v>125</v>
      </c>
      <c r="B130" s="5">
        <f t="shared" si="1"/>
        <v>17111.860843654438</v>
      </c>
    </row>
    <row r="131" spans="1:2">
      <c r="A131">
        <v>126</v>
      </c>
      <c r="B131" s="5">
        <f t="shared" si="1"/>
        <v>18499.654506857427</v>
      </c>
    </row>
    <row r="132" spans="1:2">
      <c r="A132">
        <v>127</v>
      </c>
      <c r="B132" s="5">
        <f t="shared" si="1"/>
        <v>20000.000000000018</v>
      </c>
    </row>
  </sheetData>
  <phoneticPr fontId="6" type="noConversion"/>
  <pageMargins left="0.75" right="0.75" top="1" bottom="1" header="0.5" footer="0.5"/>
  <pageSetup orientation="portrait" horizontalDpi="0" verticalDpi="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C1" sqref="C1"/>
    </sheetView>
  </sheetViews>
  <sheetFormatPr defaultRowHeight="15"/>
  <cols>
    <col min="3" max="3" width="12.7109375" bestFit="1" customWidth="1"/>
  </cols>
  <sheetData>
    <row r="1" spans="1:4">
      <c r="C1">
        <v>19.5</v>
      </c>
    </row>
    <row r="2" spans="1:4">
      <c r="C2">
        <v>0.60199999999999998</v>
      </c>
    </row>
    <row r="4" spans="1:4">
      <c r="A4" s="95" t="s">
        <v>496</v>
      </c>
      <c r="B4" s="95" t="s">
        <v>479</v>
      </c>
    </row>
    <row r="5" spans="1:4">
      <c r="A5">
        <v>5</v>
      </c>
      <c r="B5">
        <v>20000</v>
      </c>
      <c r="C5" s="96">
        <f>$C$1*10^(A5*$C$2)</f>
        <v>19954.213349474718</v>
      </c>
    </row>
    <row r="6" spans="1:4">
      <c r="A6">
        <v>4.5</v>
      </c>
      <c r="B6">
        <v>10000</v>
      </c>
      <c r="C6" s="96">
        <f t="shared" ref="C6:C12" si="0">$C$1*10^(A6*$C$2)</f>
        <v>9977.7957930360099</v>
      </c>
    </row>
    <row r="7" spans="1:4">
      <c r="A7">
        <v>4</v>
      </c>
      <c r="B7">
        <v>5600</v>
      </c>
      <c r="C7" s="96">
        <f t="shared" si="0"/>
        <v>4989.242479466011</v>
      </c>
      <c r="D7">
        <f>C7/C5</f>
        <v>0.25003453616964305</v>
      </c>
    </row>
    <row r="8" spans="1:4">
      <c r="A8">
        <v>3.5</v>
      </c>
      <c r="B8">
        <v>2870</v>
      </c>
      <c r="C8" s="96">
        <f t="shared" si="0"/>
        <v>2494.7935431071728</v>
      </c>
    </row>
    <row r="9" spans="1:4">
      <c r="A9">
        <v>3</v>
      </c>
      <c r="B9">
        <v>1480</v>
      </c>
      <c r="C9" s="96">
        <f t="shared" si="0"/>
        <v>1247.4829291911642</v>
      </c>
    </row>
    <row r="10" spans="1:4">
      <c r="A10">
        <v>2.5</v>
      </c>
      <c r="B10">
        <v>740</v>
      </c>
      <c r="C10" s="96">
        <f t="shared" si="0"/>
        <v>623.78454638982282</v>
      </c>
    </row>
    <row r="11" spans="1:4">
      <c r="A11">
        <v>2</v>
      </c>
      <c r="B11">
        <v>405</v>
      </c>
      <c r="C11" s="96">
        <f t="shared" si="0"/>
        <v>311.91381557986051</v>
      </c>
    </row>
    <row r="12" spans="1:4">
      <c r="A12">
        <v>1.5</v>
      </c>
      <c r="C12" s="96">
        <f t="shared" si="0"/>
        <v>155.96767972637056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7:K12"/>
  <sheetViews>
    <sheetView workbookViewId="0">
      <selection activeCell="E14" sqref="E14"/>
    </sheetView>
  </sheetViews>
  <sheetFormatPr defaultRowHeight="15"/>
  <cols>
    <col min="2" max="11" width="6.42578125" customWidth="1"/>
  </cols>
  <sheetData>
    <row r="7" spans="1:11" s="81" customFormat="1">
      <c r="A7" s="81" t="s">
        <v>482</v>
      </c>
      <c r="B7" s="81" t="s">
        <v>483</v>
      </c>
      <c r="C7" s="81" t="s">
        <v>484</v>
      </c>
      <c r="D7" s="81" t="s">
        <v>485</v>
      </c>
      <c r="E7" s="81" t="s">
        <v>486</v>
      </c>
      <c r="F7" s="81" t="s">
        <v>487</v>
      </c>
      <c r="G7" s="81" t="s">
        <v>488</v>
      </c>
      <c r="H7" s="81" t="s">
        <v>485</v>
      </c>
      <c r="I7" s="81" t="s">
        <v>489</v>
      </c>
      <c r="J7" s="81" t="s">
        <v>491</v>
      </c>
      <c r="K7" s="81" t="s">
        <v>490</v>
      </c>
    </row>
    <row r="8" spans="1:11">
      <c r="A8" s="11">
        <v>0</v>
      </c>
      <c r="B8" s="11">
        <v>0</v>
      </c>
      <c r="C8" s="11" t="s">
        <v>493</v>
      </c>
      <c r="D8" s="11" t="s">
        <v>493</v>
      </c>
      <c r="E8" s="11" t="s">
        <v>432</v>
      </c>
      <c r="F8" s="11">
        <v>1</v>
      </c>
      <c r="G8" s="11">
        <v>1</v>
      </c>
      <c r="H8" s="11">
        <v>1</v>
      </c>
      <c r="I8" s="11">
        <v>4</v>
      </c>
      <c r="J8" s="11">
        <v>3</v>
      </c>
    </row>
    <row r="9" spans="1:11">
      <c r="A9" s="11">
        <v>1</v>
      </c>
      <c r="B9" s="11">
        <v>0</v>
      </c>
      <c r="C9" s="11">
        <v>0</v>
      </c>
      <c r="D9" s="11" t="s">
        <v>355</v>
      </c>
      <c r="E9" s="11" t="s">
        <v>355</v>
      </c>
      <c r="F9" s="11">
        <v>2</v>
      </c>
      <c r="G9" s="11">
        <v>0</v>
      </c>
      <c r="H9" s="11">
        <v>4</v>
      </c>
      <c r="I9" s="11">
        <v>3</v>
      </c>
      <c r="J9" s="11">
        <v>2</v>
      </c>
    </row>
    <row r="10" spans="1:11">
      <c r="A10" s="11">
        <v>2</v>
      </c>
      <c r="B10" s="11">
        <v>0</v>
      </c>
      <c r="C10" s="11">
        <v>0</v>
      </c>
      <c r="D10" s="11">
        <v>0</v>
      </c>
      <c r="E10" s="11" t="s">
        <v>494</v>
      </c>
      <c r="F10" s="11">
        <v>3</v>
      </c>
      <c r="G10" s="11">
        <v>3</v>
      </c>
      <c r="H10" s="11">
        <v>2</v>
      </c>
      <c r="I10" s="11">
        <v>1</v>
      </c>
      <c r="J10" s="11">
        <v>4</v>
      </c>
    </row>
    <row r="11" spans="1:11">
      <c r="A11" s="11">
        <v>3</v>
      </c>
      <c r="B11" s="11">
        <v>0</v>
      </c>
      <c r="C11" s="11">
        <v>0</v>
      </c>
      <c r="D11" s="11">
        <v>0</v>
      </c>
      <c r="E11" s="11">
        <v>0</v>
      </c>
      <c r="F11" s="11">
        <v>4</v>
      </c>
      <c r="G11" s="11">
        <v>4</v>
      </c>
      <c r="H11" s="11">
        <v>3</v>
      </c>
      <c r="I11" s="11">
        <v>2</v>
      </c>
      <c r="J11" s="11">
        <v>1</v>
      </c>
    </row>
    <row r="12" spans="1:11">
      <c r="D12" t="s">
        <v>27</v>
      </c>
      <c r="I12" t="s">
        <v>492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2"/>
  <sheetViews>
    <sheetView topLeftCell="A2" workbookViewId="0">
      <selection activeCell="D31" sqref="D31"/>
    </sheetView>
  </sheetViews>
  <sheetFormatPr defaultRowHeight="15"/>
  <cols>
    <col min="1" max="1" width="18" style="12" bestFit="1" customWidth="1"/>
    <col min="2" max="2" width="9.42578125" style="10" bestFit="1" customWidth="1"/>
    <col min="3" max="3" width="10.28515625" customWidth="1"/>
    <col min="4" max="4" width="9.7109375" bestFit="1" customWidth="1"/>
    <col min="5" max="5" width="6.28515625" bestFit="1" customWidth="1"/>
    <col min="6" max="6" width="10.85546875" customWidth="1"/>
    <col min="7" max="8" width="10.7109375" customWidth="1"/>
    <col min="9" max="9" width="10.85546875" customWidth="1"/>
    <col min="10" max="10" width="20.140625" bestFit="1" customWidth="1"/>
  </cols>
  <sheetData>
    <row r="1" spans="1:10">
      <c r="A1" s="8" t="s">
        <v>80</v>
      </c>
      <c r="B1" s="65"/>
    </row>
    <row r="2" spans="1:10">
      <c r="A2" s="8" t="s">
        <v>104</v>
      </c>
      <c r="B2" s="65"/>
    </row>
    <row r="4" spans="1:10" s="10" customFormat="1" ht="45">
      <c r="A4" s="9" t="s">
        <v>81</v>
      </c>
      <c r="B4" s="46"/>
      <c r="C4" s="67" t="s">
        <v>268</v>
      </c>
      <c r="D4" s="30" t="s">
        <v>273</v>
      </c>
      <c r="E4" s="64" t="s">
        <v>274</v>
      </c>
      <c r="F4" s="67" t="s">
        <v>275</v>
      </c>
      <c r="G4" s="27" t="s">
        <v>276</v>
      </c>
      <c r="H4" s="68" t="s">
        <v>256</v>
      </c>
      <c r="I4" s="63" t="s">
        <v>249</v>
      </c>
    </row>
    <row r="5" spans="1:10" s="10" customFormat="1">
      <c r="A5" s="8"/>
      <c r="B5" s="65" t="s">
        <v>253</v>
      </c>
      <c r="C5" s="49"/>
      <c r="D5" s="52"/>
      <c r="E5" s="50"/>
      <c r="F5" s="49"/>
      <c r="G5" s="50"/>
      <c r="H5" s="51"/>
      <c r="I5" s="52"/>
    </row>
    <row r="6" spans="1:10" s="10" customFormat="1">
      <c r="A6" s="8" t="s">
        <v>244</v>
      </c>
      <c r="B6" s="65"/>
      <c r="C6" s="53" t="s">
        <v>245</v>
      </c>
      <c r="D6" s="56" t="s">
        <v>246</v>
      </c>
      <c r="E6" s="54" t="s">
        <v>247</v>
      </c>
      <c r="F6" s="53" t="s">
        <v>245</v>
      </c>
      <c r="G6" s="54" t="s">
        <v>246</v>
      </c>
      <c r="H6" s="55" t="s">
        <v>245</v>
      </c>
      <c r="I6" s="52"/>
    </row>
    <row r="7" spans="1:10" s="10" customFormat="1">
      <c r="A7" s="8"/>
      <c r="B7" s="65"/>
      <c r="C7" s="49"/>
      <c r="D7" s="52"/>
      <c r="E7" s="50"/>
      <c r="F7" s="49"/>
      <c r="G7" s="50"/>
      <c r="H7" s="51"/>
      <c r="I7" s="52"/>
    </row>
    <row r="8" spans="1:10">
      <c r="A8" s="8" t="s">
        <v>230</v>
      </c>
      <c r="B8" s="65"/>
      <c r="C8" s="11"/>
      <c r="D8" s="57"/>
      <c r="E8" s="28"/>
      <c r="F8" s="11"/>
      <c r="G8" s="28"/>
      <c r="H8" s="31"/>
    </row>
    <row r="9" spans="1:10">
      <c r="A9" s="12" t="s">
        <v>270</v>
      </c>
      <c r="B9" s="10" t="s">
        <v>252</v>
      </c>
      <c r="C9" s="11"/>
      <c r="D9" s="57"/>
      <c r="E9" s="28"/>
      <c r="F9" s="72" t="s">
        <v>27</v>
      </c>
      <c r="G9" s="28"/>
      <c r="H9" s="31"/>
    </row>
    <row r="10" spans="1:10">
      <c r="A10" s="12" t="s">
        <v>271</v>
      </c>
      <c r="B10" s="10" t="s">
        <v>252</v>
      </c>
      <c r="C10" s="11"/>
      <c r="D10" s="57"/>
      <c r="E10" s="28"/>
      <c r="F10" s="11"/>
      <c r="G10" s="28"/>
      <c r="H10" s="31"/>
    </row>
    <row r="11" spans="1:10">
      <c r="A11" s="12" t="s">
        <v>272</v>
      </c>
      <c r="B11" s="10" t="s">
        <v>252</v>
      </c>
      <c r="C11" s="11"/>
      <c r="D11" s="57"/>
      <c r="E11" s="28" t="s">
        <v>83</v>
      </c>
      <c r="F11" s="11"/>
      <c r="G11" s="28"/>
      <c r="H11" s="31"/>
      <c r="J11" t="s">
        <v>27</v>
      </c>
    </row>
    <row r="12" spans="1:10">
      <c r="C12" s="11"/>
      <c r="D12" s="57"/>
      <c r="E12" s="28"/>
      <c r="F12" s="11"/>
      <c r="G12" s="28"/>
      <c r="H12" s="31"/>
    </row>
    <row r="13" spans="1:10">
      <c r="A13" s="12" t="s">
        <v>114</v>
      </c>
      <c r="B13" s="10" t="s">
        <v>252</v>
      </c>
      <c r="C13" s="11" t="s">
        <v>111</v>
      </c>
      <c r="D13" s="57" t="s">
        <v>111</v>
      </c>
      <c r="E13" s="28" t="s">
        <v>27</v>
      </c>
      <c r="G13" s="28"/>
      <c r="H13" s="31" t="s">
        <v>111</v>
      </c>
    </row>
    <row r="14" spans="1:10">
      <c r="C14" s="11"/>
      <c r="D14" s="57"/>
      <c r="E14" s="28"/>
      <c r="G14" s="28"/>
      <c r="H14" s="31"/>
    </row>
    <row r="15" spans="1:10">
      <c r="A15" s="12" t="s">
        <v>106</v>
      </c>
      <c r="B15" s="10" t="s">
        <v>252</v>
      </c>
      <c r="C15" s="11"/>
      <c r="D15" s="57"/>
      <c r="E15" s="28"/>
      <c r="G15" s="28"/>
      <c r="H15" s="31"/>
      <c r="I15" s="11" t="s">
        <v>83</v>
      </c>
    </row>
    <row r="16" spans="1:10">
      <c r="A16" s="12" t="s">
        <v>107</v>
      </c>
      <c r="B16" s="10" t="s">
        <v>252</v>
      </c>
      <c r="C16" s="11"/>
      <c r="D16" s="57"/>
      <c r="E16" s="28"/>
      <c r="G16" s="28"/>
      <c r="H16" s="31"/>
      <c r="I16" s="11" t="s">
        <v>83</v>
      </c>
    </row>
    <row r="17" spans="1:10">
      <c r="A17" s="12" t="s">
        <v>108</v>
      </c>
      <c r="B17" s="10" t="s">
        <v>252</v>
      </c>
      <c r="C17" s="11"/>
      <c r="D17" s="57"/>
      <c r="E17" s="28"/>
      <c r="G17" s="28"/>
      <c r="H17" s="31"/>
      <c r="I17" s="11" t="s">
        <v>83</v>
      </c>
    </row>
    <row r="18" spans="1:10">
      <c r="A18" s="12" t="s">
        <v>109</v>
      </c>
      <c r="C18" s="11"/>
      <c r="D18" s="10"/>
      <c r="E18" s="12"/>
      <c r="F18" s="11"/>
      <c r="G18" s="12"/>
      <c r="H18" s="32"/>
      <c r="I18" s="11" t="s">
        <v>83</v>
      </c>
    </row>
    <row r="19" spans="1:10">
      <c r="C19" s="11"/>
      <c r="D19" s="10"/>
      <c r="E19" s="12"/>
      <c r="F19" s="11"/>
      <c r="G19" s="12"/>
      <c r="H19" s="32"/>
    </row>
    <row r="20" spans="1:10">
      <c r="A20" s="12" t="s">
        <v>105</v>
      </c>
      <c r="C20" s="11" t="s">
        <v>83</v>
      </c>
      <c r="D20" s="13" t="s">
        <v>83</v>
      </c>
      <c r="E20" s="29" t="s">
        <v>27</v>
      </c>
      <c r="F20" s="11" t="s">
        <v>83</v>
      </c>
      <c r="G20" s="29" t="s">
        <v>83</v>
      </c>
      <c r="H20" s="31" t="s">
        <v>83</v>
      </c>
      <c r="I20" s="11" t="s">
        <v>27</v>
      </c>
    </row>
    <row r="21" spans="1:10">
      <c r="A21" s="12" t="s">
        <v>267</v>
      </c>
      <c r="C21" s="11" t="s">
        <v>111</v>
      </c>
      <c r="D21" s="57" t="s">
        <v>111</v>
      </c>
      <c r="E21" s="28" t="s">
        <v>27</v>
      </c>
      <c r="F21" s="11" t="s">
        <v>27</v>
      </c>
      <c r="G21" s="29" t="s">
        <v>27</v>
      </c>
      <c r="H21" s="33" t="s">
        <v>83</v>
      </c>
    </row>
    <row r="22" spans="1:10">
      <c r="A22" s="12" t="s">
        <v>260</v>
      </c>
      <c r="C22" s="11" t="s">
        <v>111</v>
      </c>
      <c r="D22" s="57" t="s">
        <v>111</v>
      </c>
      <c r="E22" s="28" t="s">
        <v>27</v>
      </c>
      <c r="F22" s="11" t="s">
        <v>83</v>
      </c>
      <c r="G22" s="29" t="s">
        <v>83</v>
      </c>
      <c r="H22" s="33" t="s">
        <v>83</v>
      </c>
      <c r="I22" s="13" t="s">
        <v>83</v>
      </c>
      <c r="J22" s="13" t="s">
        <v>261</v>
      </c>
    </row>
    <row r="23" spans="1:10">
      <c r="A23" s="12" t="s">
        <v>270</v>
      </c>
      <c r="C23" s="11" t="s">
        <v>83</v>
      </c>
      <c r="D23" s="57"/>
      <c r="E23" s="28"/>
      <c r="F23" s="11"/>
      <c r="G23" s="28"/>
      <c r="H23" s="31" t="s">
        <v>83</v>
      </c>
    </row>
    <row r="24" spans="1:10">
      <c r="C24" s="11"/>
      <c r="D24" s="10"/>
      <c r="E24" s="12"/>
      <c r="F24" s="11"/>
      <c r="G24" s="12"/>
      <c r="H24" s="32"/>
    </row>
    <row r="25" spans="1:10">
      <c r="A25" s="12" t="s">
        <v>110</v>
      </c>
      <c r="B25" s="10" t="s">
        <v>254</v>
      </c>
      <c r="C25" s="11" t="s">
        <v>83</v>
      </c>
      <c r="D25" s="10"/>
      <c r="E25" s="12"/>
      <c r="F25" s="11" t="s">
        <v>83</v>
      </c>
      <c r="G25" s="12"/>
      <c r="H25" s="31" t="s">
        <v>83</v>
      </c>
    </row>
    <row r="26" spans="1:10">
      <c r="C26" s="11"/>
      <c r="D26" s="10"/>
      <c r="E26" s="12"/>
      <c r="F26" s="11"/>
      <c r="G26" s="12"/>
      <c r="H26" s="31"/>
    </row>
    <row r="27" spans="1:10">
      <c r="A27" s="8" t="s">
        <v>248</v>
      </c>
      <c r="B27" s="65"/>
      <c r="D27" s="10"/>
      <c r="E27" s="12"/>
      <c r="F27" s="2"/>
      <c r="G27" s="12"/>
      <c r="H27" s="32"/>
    </row>
    <row r="28" spans="1:10">
      <c r="A28" s="12" t="s">
        <v>84</v>
      </c>
      <c r="C28" s="58" t="s">
        <v>83</v>
      </c>
      <c r="D28" s="60" t="s">
        <v>83</v>
      </c>
      <c r="E28" s="29" t="s">
        <v>27</v>
      </c>
      <c r="F28" s="58" t="s">
        <v>83</v>
      </c>
      <c r="G28" s="61" t="s">
        <v>83</v>
      </c>
      <c r="H28" s="62" t="s">
        <v>83</v>
      </c>
      <c r="I28" s="60" t="s">
        <v>83</v>
      </c>
    </row>
    <row r="29" spans="1:10">
      <c r="C29" s="16"/>
      <c r="D29" s="16"/>
      <c r="E29" s="19"/>
      <c r="F29" s="17"/>
    </row>
    <row r="30" spans="1:10">
      <c r="C30" s="20"/>
      <c r="D30" s="20"/>
      <c r="E30" s="11"/>
      <c r="F30" s="11"/>
    </row>
    <row r="31" spans="1:10">
      <c r="C31" s="20"/>
      <c r="D31" s="20"/>
      <c r="E31" s="11"/>
      <c r="F31" s="11"/>
    </row>
    <row r="32" spans="1:10">
      <c r="A32" s="59" t="s">
        <v>248</v>
      </c>
      <c r="B32" s="66"/>
      <c r="C32" s="16"/>
      <c r="D32" s="16"/>
      <c r="E32" s="19"/>
      <c r="F32" s="17"/>
    </row>
    <row r="33" spans="1:7">
      <c r="C33" s="16"/>
      <c r="D33" s="16"/>
      <c r="E33" s="19"/>
      <c r="F33" s="17"/>
    </row>
    <row r="34" spans="1:7">
      <c r="A34" s="12" t="s">
        <v>229</v>
      </c>
      <c r="B34" s="47" t="s">
        <v>257</v>
      </c>
      <c r="D34" s="47"/>
    </row>
    <row r="35" spans="1:7">
      <c r="B35" s="10" t="s">
        <v>258</v>
      </c>
      <c r="C35" s="11"/>
      <c r="D35" s="11"/>
      <c r="F35" s="23"/>
    </row>
    <row r="36" spans="1:7">
      <c r="C36" s="11"/>
      <c r="D36" s="11"/>
    </row>
    <row r="37" spans="1:7">
      <c r="C37" s="11"/>
      <c r="D37" s="11"/>
    </row>
    <row r="38" spans="1:7">
      <c r="C38" s="20"/>
      <c r="D38" s="20"/>
      <c r="F38" s="11"/>
    </row>
    <row r="39" spans="1:7">
      <c r="C39" s="20"/>
      <c r="D39" s="20"/>
      <c r="F39" s="11"/>
    </row>
    <row r="40" spans="1:7">
      <c r="C40" s="20"/>
      <c r="D40" s="20"/>
      <c r="F40" s="11"/>
      <c r="G40" s="14"/>
    </row>
    <row r="41" spans="1:7">
      <c r="C41" s="20"/>
      <c r="D41" s="20"/>
      <c r="F41" s="11"/>
    </row>
    <row r="42" spans="1:7">
      <c r="C42" s="20"/>
      <c r="D42" s="20"/>
      <c r="F42" s="11"/>
    </row>
  </sheetData>
  <phoneticPr fontId="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42"/>
  <sheetViews>
    <sheetView topLeftCell="A2" workbookViewId="0">
      <selection activeCell="D2" sqref="D2"/>
    </sheetView>
  </sheetViews>
  <sheetFormatPr defaultRowHeight="15"/>
  <cols>
    <col min="3" max="3" width="9.42578125" customWidth="1"/>
    <col min="5" max="5" width="12.140625" customWidth="1"/>
  </cols>
  <sheetData>
    <row r="2" spans="1:8">
      <c r="A2" t="s">
        <v>477</v>
      </c>
    </row>
    <row r="3" spans="1:8">
      <c r="A3" t="s">
        <v>478</v>
      </c>
    </row>
    <row r="4" spans="1:8">
      <c r="G4">
        <v>3340</v>
      </c>
      <c r="H4" t="s">
        <v>480</v>
      </c>
    </row>
    <row r="5" spans="1:8">
      <c r="A5" s="91" t="s">
        <v>472</v>
      </c>
      <c r="B5" s="93" t="s">
        <v>474</v>
      </c>
      <c r="C5" s="46" t="s">
        <v>473</v>
      </c>
      <c r="D5" s="91" t="s">
        <v>479</v>
      </c>
      <c r="E5" s="93" t="s">
        <v>476</v>
      </c>
    </row>
    <row r="6" spans="1:8">
      <c r="A6">
        <v>10000</v>
      </c>
      <c r="B6" s="26">
        <f t="shared" ref="B6:B16" si="0">LN(A6)</f>
        <v>9.2103403719761836</v>
      </c>
      <c r="C6" s="94">
        <f>-0.132*B6^3 + 5.1571*B6^2 - 84.177*B6 + 465.93</f>
        <v>24.976089950759444</v>
      </c>
      <c r="D6">
        <v>492</v>
      </c>
      <c r="E6" s="25">
        <f>1-D6/D6</f>
        <v>0</v>
      </c>
    </row>
    <row r="7" spans="1:8">
      <c r="A7">
        <v>9000</v>
      </c>
      <c r="B7" s="26">
        <f t="shared" si="0"/>
        <v>9.1049798563183568</v>
      </c>
      <c r="C7" s="94">
        <f t="shared" ref="C7:C16" si="1">-0.132*B7^3 + 5.1571*B7^2 - 84.177*B7 + 465.93</f>
        <v>27.392330340257161</v>
      </c>
      <c r="D7">
        <v>493</v>
      </c>
      <c r="E7" s="25">
        <f>D7/$D$6 -1</f>
        <v>2.0325203252031798E-3</v>
      </c>
    </row>
    <row r="8" spans="1:8">
      <c r="A8">
        <v>8500</v>
      </c>
      <c r="B8" s="26">
        <f t="shared" si="0"/>
        <v>9.0478214424784085</v>
      </c>
      <c r="C8" s="94">
        <f t="shared" si="1"/>
        <v>28.717501954852082</v>
      </c>
      <c r="D8">
        <v>494</v>
      </c>
      <c r="E8" s="25">
        <f t="shared" ref="E8:E16" si="2">D8/$D$6 -1</f>
        <v>4.0650406504065817E-3</v>
      </c>
    </row>
    <row r="9" spans="1:8">
      <c r="A9">
        <v>8000</v>
      </c>
      <c r="B9" s="26">
        <f t="shared" si="0"/>
        <v>8.987196820661973</v>
      </c>
      <c r="C9" s="94">
        <f t="shared" si="1"/>
        <v>30.134278456843617</v>
      </c>
      <c r="D9">
        <v>495</v>
      </c>
      <c r="E9" s="25">
        <f t="shared" si="2"/>
        <v>6.0975609756097615E-3</v>
      </c>
    </row>
    <row r="10" spans="1:8">
      <c r="A10">
        <v>7500</v>
      </c>
      <c r="B10" s="26">
        <f t="shared" si="0"/>
        <v>8.9226582995244019</v>
      </c>
      <c r="C10" s="94">
        <f t="shared" si="1"/>
        <v>31.655435377990841</v>
      </c>
      <c r="D10">
        <v>496</v>
      </c>
      <c r="E10" s="25">
        <f t="shared" si="2"/>
        <v>8.1300813008129413E-3</v>
      </c>
    </row>
    <row r="11" spans="1:8">
      <c r="A11">
        <v>7000</v>
      </c>
      <c r="B11" s="26">
        <f t="shared" si="0"/>
        <v>8.8536654280374503</v>
      </c>
      <c r="C11" s="94">
        <f t="shared" si="1"/>
        <v>33.296544583587604</v>
      </c>
      <c r="D11">
        <v>497</v>
      </c>
      <c r="E11" s="25">
        <f t="shared" si="2"/>
        <v>1.0162601626016343E-2</v>
      </c>
    </row>
    <row r="12" spans="1:8">
      <c r="A12">
        <v>6500</v>
      </c>
      <c r="B12" s="26">
        <f t="shared" si="0"/>
        <v>8.7795574558837277</v>
      </c>
      <c r="C12" s="94">
        <f t="shared" si="1"/>
        <v>35.07684127897852</v>
      </c>
      <c r="D12">
        <v>498</v>
      </c>
      <c r="E12" s="25">
        <f t="shared" si="2"/>
        <v>1.2195121951219523E-2</v>
      </c>
    </row>
    <row r="13" spans="1:8">
      <c r="A13">
        <v>6000</v>
      </c>
      <c r="B13" s="26">
        <f t="shared" si="0"/>
        <v>8.6995147482101913</v>
      </c>
      <c r="C13" s="94">
        <f t="shared" si="1"/>
        <v>37.020451650491225</v>
      </c>
      <c r="D13">
        <v>500</v>
      </c>
      <c r="E13" s="25">
        <f t="shared" si="2"/>
        <v>1.6260162601626105E-2</v>
      </c>
    </row>
    <row r="14" spans="1:8">
      <c r="A14">
        <v>5500</v>
      </c>
      <c r="B14" s="26">
        <f t="shared" si="0"/>
        <v>8.6125033712205621</v>
      </c>
      <c r="C14" s="94">
        <f t="shared" si="1"/>
        <v>39.15817607982143</v>
      </c>
      <c r="D14">
        <v>502</v>
      </c>
      <c r="E14" s="25">
        <f t="shared" si="2"/>
        <v>2.0325203252032464E-2</v>
      </c>
    </row>
    <row r="15" spans="1:8">
      <c r="A15">
        <v>5000</v>
      </c>
      <c r="B15" s="26">
        <f t="shared" si="0"/>
        <v>8.5171931914162382</v>
      </c>
      <c r="C15" s="94">
        <f t="shared" si="1"/>
        <v>41.530157241967061</v>
      </c>
      <c r="D15">
        <v>504</v>
      </c>
      <c r="E15" s="25">
        <f t="shared" si="2"/>
        <v>2.4390243902439046E-2</v>
      </c>
    </row>
    <row r="16" spans="1:8">
      <c r="A16">
        <v>4000</v>
      </c>
      <c r="B16" s="26">
        <f t="shared" si="0"/>
        <v>8.2940496401020276</v>
      </c>
      <c r="C16" s="94">
        <f t="shared" si="1"/>
        <v>47.211515553327615</v>
      </c>
      <c r="D16">
        <v>506</v>
      </c>
      <c r="E16" s="25">
        <f t="shared" si="2"/>
        <v>2.8455284552845628E-2</v>
      </c>
    </row>
    <row r="21" spans="1:3">
      <c r="A21" s="81" t="s">
        <v>472</v>
      </c>
      <c r="B21" s="81" t="s">
        <v>475</v>
      </c>
      <c r="C21" s="81" t="s">
        <v>473</v>
      </c>
    </row>
    <row r="22" spans="1:3">
      <c r="A22" s="92">
        <v>32624</v>
      </c>
      <c r="B22" s="26">
        <f>LN(A22)</f>
        <v>10.392803492814236</v>
      </c>
      <c r="C22">
        <v>0</v>
      </c>
    </row>
    <row r="23" spans="1:3">
      <c r="A23" s="92">
        <v>25381</v>
      </c>
      <c r="B23" s="26">
        <f t="shared" ref="B23:B42" si="3">LN(A23)</f>
        <v>10.141756141595407</v>
      </c>
      <c r="C23">
        <v>5</v>
      </c>
    </row>
    <row r="24" spans="1:3">
      <c r="A24" s="92">
        <v>19897</v>
      </c>
      <c r="B24" s="26">
        <f t="shared" si="3"/>
        <v>9.8983242455792482</v>
      </c>
      <c r="C24">
        <v>10</v>
      </c>
    </row>
    <row r="25" spans="1:3">
      <c r="A25" s="92">
        <v>15711</v>
      </c>
      <c r="B25" s="26">
        <f t="shared" si="3"/>
        <v>9.6621163829475982</v>
      </c>
      <c r="C25">
        <v>15</v>
      </c>
    </row>
    <row r="26" spans="1:3">
      <c r="A26" s="92">
        <v>12493</v>
      </c>
      <c r="B26" s="26">
        <f t="shared" si="3"/>
        <v>9.4329237664318288</v>
      </c>
      <c r="C26">
        <v>20</v>
      </c>
    </row>
    <row r="27" spans="1:3">
      <c r="A27" s="92">
        <v>10000</v>
      </c>
      <c r="B27" s="26">
        <f t="shared" si="3"/>
        <v>9.2103403719761836</v>
      </c>
      <c r="C27">
        <v>25</v>
      </c>
    </row>
    <row r="28" spans="1:3">
      <c r="A28">
        <v>8056</v>
      </c>
      <c r="B28" s="26">
        <f t="shared" si="3"/>
        <v>8.9941724343983989</v>
      </c>
      <c r="C28">
        <v>30</v>
      </c>
    </row>
    <row r="29" spans="1:3">
      <c r="A29">
        <v>6530</v>
      </c>
      <c r="B29" s="26">
        <f t="shared" si="3"/>
        <v>8.7841622222704761</v>
      </c>
      <c r="C29">
        <v>35</v>
      </c>
    </row>
    <row r="30" spans="1:3">
      <c r="A30">
        <v>5324</v>
      </c>
      <c r="B30" s="26">
        <f t="shared" si="3"/>
        <v>8.5799801795150028</v>
      </c>
      <c r="C30">
        <v>40</v>
      </c>
    </row>
    <row r="31" spans="1:3">
      <c r="A31">
        <v>4365</v>
      </c>
      <c r="B31" s="26">
        <f t="shared" si="3"/>
        <v>8.3813734682737024</v>
      </c>
      <c r="C31">
        <v>45</v>
      </c>
    </row>
    <row r="32" spans="1:3">
      <c r="A32">
        <v>3599</v>
      </c>
      <c r="B32" s="26">
        <f t="shared" si="3"/>
        <v>8.1884113080790311</v>
      </c>
      <c r="C32">
        <v>50</v>
      </c>
    </row>
    <row r="33" spans="1:3">
      <c r="A33">
        <v>2982</v>
      </c>
      <c r="B33" s="26">
        <f t="shared" si="3"/>
        <v>8.0003494953246843</v>
      </c>
      <c r="C33">
        <v>55</v>
      </c>
    </row>
    <row r="34" spans="1:3">
      <c r="A34">
        <v>2484</v>
      </c>
      <c r="B34" s="26">
        <f t="shared" si="3"/>
        <v>7.8176254430533696</v>
      </c>
      <c r="C34">
        <v>60</v>
      </c>
    </row>
    <row r="35" spans="1:3">
      <c r="A35">
        <v>2079</v>
      </c>
      <c r="B35" s="26">
        <f t="shared" si="3"/>
        <v>7.6396422878580132</v>
      </c>
      <c r="C35">
        <v>65</v>
      </c>
    </row>
    <row r="36" spans="1:3">
      <c r="A36">
        <v>1748</v>
      </c>
      <c r="B36" s="26">
        <f t="shared" si="3"/>
        <v>7.4662275562154807</v>
      </c>
      <c r="C36">
        <v>70</v>
      </c>
    </row>
    <row r="37" spans="1:3">
      <c r="A37">
        <v>1476</v>
      </c>
      <c r="B37" s="26">
        <f t="shared" si="3"/>
        <v>7.2970910051604179</v>
      </c>
      <c r="C37">
        <v>75</v>
      </c>
    </row>
    <row r="38" spans="1:3">
      <c r="A38">
        <v>1252</v>
      </c>
      <c r="B38" s="26">
        <f t="shared" si="3"/>
        <v>7.1324975516600437</v>
      </c>
      <c r="C38">
        <v>80</v>
      </c>
    </row>
    <row r="39" spans="1:3">
      <c r="A39">
        <v>1066</v>
      </c>
      <c r="B39" s="26">
        <f t="shared" si="3"/>
        <v>6.9716686047257896</v>
      </c>
      <c r="C39">
        <v>85</v>
      </c>
    </row>
    <row r="40" spans="1:3">
      <c r="A40">
        <v>911.6</v>
      </c>
      <c r="B40" s="26">
        <f t="shared" si="3"/>
        <v>6.8152012973715292</v>
      </c>
      <c r="C40">
        <v>90</v>
      </c>
    </row>
    <row r="41" spans="1:3">
      <c r="A41">
        <v>782.5</v>
      </c>
      <c r="B41" s="26">
        <f t="shared" si="3"/>
        <v>6.662493922414308</v>
      </c>
      <c r="C41">
        <v>95</v>
      </c>
    </row>
    <row r="42" spans="1:3">
      <c r="A42">
        <v>674.1</v>
      </c>
      <c r="B42" s="26">
        <f t="shared" si="3"/>
        <v>6.5133784678593933</v>
      </c>
      <c r="C42">
        <v>100</v>
      </c>
    </row>
  </sheetData>
  <phoneticPr fontId="6" type="noConversion"/>
  <pageMargins left="0.75" right="0.75" top="1" bottom="1" header="0.5" footer="0.5"/>
  <pageSetup orientation="portrait" horizontalDpi="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workbookViewId="0">
      <selection activeCell="H23" sqref="H23"/>
    </sheetView>
  </sheetViews>
  <sheetFormatPr defaultRowHeight="15"/>
  <cols>
    <col min="1" max="1" width="18" bestFit="1" customWidth="1"/>
    <col min="2" max="3" width="9.42578125" customWidth="1"/>
    <col min="7" max="7" width="11.140625" bestFit="1" customWidth="1"/>
    <col min="11" max="11" width="10.5703125" customWidth="1"/>
    <col min="12" max="12" width="31" customWidth="1"/>
  </cols>
  <sheetData>
    <row r="1" spans="1:12">
      <c r="A1" s="8" t="s">
        <v>80</v>
      </c>
      <c r="B1" s="65"/>
      <c r="C1" s="65"/>
    </row>
    <row r="2" spans="1:12">
      <c r="A2" s="8" t="s">
        <v>264</v>
      </c>
      <c r="B2" s="65"/>
      <c r="C2" s="65"/>
    </row>
    <row r="3" spans="1:12">
      <c r="A3" s="12"/>
      <c r="B3" s="10"/>
      <c r="C3" s="10"/>
    </row>
    <row r="4" spans="1:12" ht="32.25" customHeight="1">
      <c r="A4" s="9" t="s">
        <v>81</v>
      </c>
      <c r="B4" s="73" t="s">
        <v>279</v>
      </c>
      <c r="C4" s="70" t="s">
        <v>259</v>
      </c>
      <c r="D4" s="67" t="s">
        <v>301</v>
      </c>
      <c r="E4" s="30" t="s">
        <v>82</v>
      </c>
      <c r="F4" s="64" t="s">
        <v>269</v>
      </c>
      <c r="G4" s="67" t="s">
        <v>255</v>
      </c>
      <c r="H4" s="27" t="s">
        <v>112</v>
      </c>
      <c r="I4" s="68" t="s">
        <v>256</v>
      </c>
      <c r="J4" s="63" t="s">
        <v>210</v>
      </c>
      <c r="K4" s="63" t="s">
        <v>314</v>
      </c>
      <c r="L4" s="69" t="s">
        <v>24</v>
      </c>
    </row>
    <row r="5" spans="1:12">
      <c r="A5" s="8"/>
      <c r="C5" s="65"/>
      <c r="D5" s="49"/>
      <c r="E5" s="52"/>
      <c r="F5" s="50"/>
      <c r="G5" s="49"/>
      <c r="H5" s="50"/>
      <c r="I5" s="51"/>
      <c r="J5" s="52"/>
      <c r="K5" s="52"/>
      <c r="L5" s="47"/>
    </row>
    <row r="6" spans="1:12">
      <c r="A6" s="8" t="s">
        <v>280</v>
      </c>
      <c r="B6" s="65" t="s">
        <v>27</v>
      </c>
      <c r="C6" s="65"/>
      <c r="D6" s="53" t="s">
        <v>245</v>
      </c>
      <c r="E6" s="56" t="s">
        <v>246</v>
      </c>
      <c r="F6" s="54" t="s">
        <v>247</v>
      </c>
      <c r="G6" s="53" t="s">
        <v>245</v>
      </c>
      <c r="H6" s="54" t="s">
        <v>246</v>
      </c>
      <c r="I6" s="55" t="s">
        <v>245</v>
      </c>
      <c r="J6" s="53"/>
      <c r="K6" s="52"/>
      <c r="L6" s="47"/>
    </row>
    <row r="7" spans="1:12">
      <c r="A7" s="8" t="s">
        <v>307</v>
      </c>
      <c r="B7" s="65"/>
      <c r="C7" s="65"/>
      <c r="D7" s="49">
        <v>0</v>
      </c>
      <c r="E7" s="52">
        <v>5</v>
      </c>
      <c r="F7" s="50"/>
      <c r="G7" s="49">
        <v>1</v>
      </c>
      <c r="H7" s="50">
        <v>6</v>
      </c>
      <c r="I7" s="51">
        <v>2</v>
      </c>
      <c r="J7" s="52">
        <v>3</v>
      </c>
      <c r="K7" s="52">
        <v>7</v>
      </c>
      <c r="L7" s="47" t="s">
        <v>315</v>
      </c>
    </row>
    <row r="8" spans="1:12">
      <c r="A8" s="8" t="s">
        <v>230</v>
      </c>
      <c r="B8" s="65"/>
      <c r="C8" s="65"/>
      <c r="D8" s="11"/>
      <c r="E8" s="57"/>
      <c r="F8" s="28"/>
      <c r="G8" s="11"/>
      <c r="H8" s="28"/>
      <c r="I8" s="31"/>
      <c r="J8" s="57"/>
      <c r="L8" s="47"/>
    </row>
    <row r="9" spans="1:12">
      <c r="A9" s="12" t="s">
        <v>270</v>
      </c>
      <c r="B9" s="10" t="s">
        <v>252</v>
      </c>
      <c r="C9" s="10">
        <v>0</v>
      </c>
      <c r="D9" s="11" t="s">
        <v>27</v>
      </c>
      <c r="E9" s="57" t="s">
        <v>27</v>
      </c>
      <c r="F9" s="57"/>
      <c r="G9" s="74" t="s">
        <v>262</v>
      </c>
      <c r="H9" s="28" t="s">
        <v>262</v>
      </c>
      <c r="I9" s="31"/>
      <c r="J9" s="57"/>
      <c r="L9" s="47" t="s">
        <v>27</v>
      </c>
    </row>
    <row r="10" spans="1:12">
      <c r="A10" s="12"/>
      <c r="B10" s="10"/>
      <c r="C10" s="71" t="s">
        <v>27</v>
      </c>
      <c r="D10" s="11"/>
      <c r="E10" s="57"/>
      <c r="F10" s="28"/>
      <c r="G10" s="11"/>
      <c r="H10" s="28"/>
      <c r="I10" s="31"/>
      <c r="J10" s="57"/>
      <c r="L10" s="47"/>
    </row>
    <row r="11" spans="1:12">
      <c r="A11" s="12" t="s">
        <v>109</v>
      </c>
      <c r="B11" s="10"/>
      <c r="C11" s="10"/>
      <c r="D11" s="11"/>
      <c r="E11" s="10"/>
      <c r="F11" s="12"/>
      <c r="G11" s="11"/>
      <c r="H11" s="12"/>
      <c r="I11" s="32"/>
      <c r="J11" s="10"/>
      <c r="K11" s="11" t="s">
        <v>27</v>
      </c>
      <c r="L11" s="47"/>
    </row>
    <row r="12" spans="1:12">
      <c r="A12" s="12"/>
      <c r="B12" s="10"/>
      <c r="C12" s="10"/>
      <c r="D12" s="11"/>
      <c r="E12" s="10"/>
      <c r="F12" s="12"/>
      <c r="G12" s="11"/>
      <c r="H12" s="12"/>
      <c r="I12" s="32"/>
      <c r="J12" s="10"/>
      <c r="L12" s="47"/>
    </row>
    <row r="13" spans="1:12">
      <c r="A13" s="12" t="s">
        <v>105</v>
      </c>
      <c r="B13" s="10"/>
      <c r="C13" s="10"/>
      <c r="D13" s="11" t="s">
        <v>83</v>
      </c>
      <c r="E13" s="13" t="s">
        <v>83</v>
      </c>
      <c r="F13" s="29" t="s">
        <v>27</v>
      </c>
      <c r="G13" s="11" t="s">
        <v>83</v>
      </c>
      <c r="H13" s="29" t="s">
        <v>83</v>
      </c>
      <c r="I13" s="31" t="s">
        <v>83</v>
      </c>
      <c r="J13" s="57"/>
      <c r="K13" s="11" t="s">
        <v>27</v>
      </c>
      <c r="L13" s="14" t="s">
        <v>265</v>
      </c>
    </row>
    <row r="14" spans="1:12">
      <c r="A14" s="12" t="s">
        <v>282</v>
      </c>
      <c r="B14" s="10"/>
      <c r="C14" s="10">
        <v>3</v>
      </c>
      <c r="D14" s="11" t="s">
        <v>83</v>
      </c>
      <c r="E14" s="57" t="s">
        <v>83</v>
      </c>
      <c r="F14" s="28" t="s">
        <v>262</v>
      </c>
      <c r="G14" s="11" t="s">
        <v>262</v>
      </c>
      <c r="H14" s="29" t="s">
        <v>262</v>
      </c>
      <c r="I14" s="33" t="s">
        <v>83</v>
      </c>
      <c r="J14" s="13"/>
      <c r="K14" s="11" t="s">
        <v>262</v>
      </c>
      <c r="L14" s="47" t="s">
        <v>266</v>
      </c>
    </row>
    <row r="15" spans="1:12">
      <c r="A15" s="12" t="s">
        <v>281</v>
      </c>
      <c r="B15" s="10"/>
      <c r="C15" s="10">
        <v>4</v>
      </c>
      <c r="D15" s="75" t="s">
        <v>83</v>
      </c>
      <c r="E15" s="75" t="s">
        <v>83</v>
      </c>
      <c r="F15" s="19"/>
      <c r="G15" s="19" t="s">
        <v>83</v>
      </c>
      <c r="H15" s="29" t="s">
        <v>83</v>
      </c>
      <c r="I15" s="33" t="s">
        <v>83</v>
      </c>
      <c r="J15" s="13"/>
      <c r="K15" s="13" t="s">
        <v>83</v>
      </c>
    </row>
    <row r="16" spans="1:12">
      <c r="A16" s="12" t="s">
        <v>110</v>
      </c>
      <c r="B16" s="10" t="s">
        <v>27</v>
      </c>
      <c r="C16" s="10"/>
      <c r="D16" s="11" t="s">
        <v>27</v>
      </c>
      <c r="E16" s="10"/>
      <c r="F16" s="12"/>
      <c r="G16" s="11" t="s">
        <v>27</v>
      </c>
      <c r="H16" s="12"/>
      <c r="I16" s="31" t="s">
        <v>27</v>
      </c>
      <c r="J16" s="57"/>
      <c r="L16" s="47" t="s">
        <v>263</v>
      </c>
    </row>
    <row r="17" spans="1:12">
      <c r="A17" s="8" t="s">
        <v>113</v>
      </c>
      <c r="B17" s="65"/>
      <c r="C17" s="65"/>
      <c r="E17" s="10"/>
      <c r="F17" s="12"/>
      <c r="G17" s="2"/>
      <c r="H17" s="12"/>
      <c r="I17" s="32"/>
      <c r="J17" s="10"/>
      <c r="L17" s="47"/>
    </row>
    <row r="18" spans="1:12">
      <c r="A18" s="12" t="s">
        <v>84</v>
      </c>
      <c r="B18" s="10"/>
      <c r="C18" s="10">
        <v>5</v>
      </c>
      <c r="D18" s="72" t="s">
        <v>83</v>
      </c>
      <c r="E18" s="13" t="s">
        <v>83</v>
      </c>
      <c r="F18" s="29" t="s">
        <v>27</v>
      </c>
      <c r="G18" s="72" t="s">
        <v>83</v>
      </c>
      <c r="H18" s="29" t="s">
        <v>83</v>
      </c>
      <c r="I18" s="33" t="s">
        <v>83</v>
      </c>
      <c r="J18" s="13"/>
      <c r="K18" s="13" t="s">
        <v>83</v>
      </c>
      <c r="L18" s="14" t="s">
        <v>27</v>
      </c>
    </row>
    <row r="19" spans="1:12">
      <c r="A19" s="12" t="s">
        <v>318</v>
      </c>
      <c r="B19" s="10"/>
      <c r="C19" s="10">
        <v>6</v>
      </c>
      <c r="D19" s="72" t="s">
        <v>83</v>
      </c>
      <c r="E19" s="13" t="s">
        <v>83</v>
      </c>
      <c r="F19" s="29" t="s">
        <v>27</v>
      </c>
      <c r="G19" s="72" t="s">
        <v>83</v>
      </c>
      <c r="H19" s="29" t="s">
        <v>83</v>
      </c>
      <c r="I19" s="33" t="s">
        <v>83</v>
      </c>
      <c r="J19" s="13"/>
      <c r="K19" s="13" t="s">
        <v>83</v>
      </c>
      <c r="L19" s="14" t="s">
        <v>27</v>
      </c>
    </row>
    <row r="20" spans="1:12">
      <c r="A20" s="12" t="s">
        <v>302</v>
      </c>
      <c r="B20" s="10"/>
      <c r="C20" s="10">
        <v>7</v>
      </c>
      <c r="D20" s="20"/>
      <c r="E20" s="20"/>
      <c r="F20" s="11"/>
      <c r="G20" s="11"/>
      <c r="H20" s="11"/>
      <c r="I20" s="11"/>
      <c r="J20" s="11"/>
    </row>
    <row r="21" spans="1:12">
      <c r="A21" s="12"/>
      <c r="B21" s="10"/>
      <c r="C21" s="10"/>
      <c r="D21" s="20"/>
      <c r="E21" s="20"/>
      <c r="F21" s="11"/>
      <c r="G21" s="11"/>
      <c r="H21" s="11"/>
      <c r="I21" s="11"/>
      <c r="J21" s="11"/>
    </row>
    <row r="22" spans="1:12">
      <c r="A22" s="34" t="s">
        <v>248</v>
      </c>
      <c r="B22" s="71"/>
      <c r="C22" s="71"/>
      <c r="D22" s="16"/>
      <c r="E22" s="16"/>
      <c r="F22" s="19"/>
      <c r="G22" s="19"/>
      <c r="H22" s="11"/>
      <c r="I22" s="11"/>
      <c r="J22" s="11"/>
    </row>
    <row r="23" spans="1:12">
      <c r="A23" s="12"/>
      <c r="B23" s="10"/>
      <c r="C23" s="10"/>
      <c r="D23" s="16"/>
      <c r="E23" s="16"/>
      <c r="F23" s="19"/>
      <c r="G23" s="17"/>
    </row>
    <row r="24" spans="1:12">
      <c r="A24" s="12" t="s">
        <v>229</v>
      </c>
      <c r="B24" s="47" t="s">
        <v>257</v>
      </c>
      <c r="C24" s="47"/>
      <c r="E24" s="47"/>
    </row>
    <row r="25" spans="1:12">
      <c r="A25" s="12"/>
      <c r="B25" s="10" t="s">
        <v>258</v>
      </c>
      <c r="C25" s="10"/>
      <c r="D25" s="11"/>
      <c r="E25" s="11"/>
      <c r="G25" s="23"/>
    </row>
    <row r="27" spans="1:12">
      <c r="A27" t="s">
        <v>285</v>
      </c>
    </row>
    <row r="28" spans="1:12">
      <c r="A28" t="s">
        <v>283</v>
      </c>
    </row>
    <row r="29" spans="1:12">
      <c r="A29" t="s">
        <v>286</v>
      </c>
    </row>
    <row r="30" spans="1:12">
      <c r="A30" t="s">
        <v>284</v>
      </c>
    </row>
    <row r="31" spans="1:12">
      <c r="A31" t="s">
        <v>326</v>
      </c>
    </row>
  </sheetData>
  <phoneticPr fontId="6" type="noConversion"/>
  <printOptions gridLines="1"/>
  <pageMargins left="0.75" right="0.75" top="1" bottom="1" header="0.5" footer="0.5"/>
  <pageSetup scale="83" orientation="landscape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5:C8"/>
  <sheetViews>
    <sheetView workbookViewId="0">
      <selection activeCell="C8" sqref="C8"/>
    </sheetView>
  </sheetViews>
  <sheetFormatPr defaultRowHeight="15"/>
  <sheetData>
    <row r="5" spans="1:3">
      <c r="A5" t="s">
        <v>100</v>
      </c>
    </row>
    <row r="7" spans="1:3">
      <c r="A7" t="s">
        <v>101</v>
      </c>
      <c r="B7" t="s">
        <v>102</v>
      </c>
      <c r="C7" t="s">
        <v>103</v>
      </c>
    </row>
    <row r="8" spans="1:3">
      <c r="A8">
        <v>10</v>
      </c>
      <c r="B8">
        <v>0.18329999999999999</v>
      </c>
      <c r="C8">
        <f>A8*B8</f>
        <v>1.833</v>
      </c>
    </row>
  </sheetData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89"/>
  <sheetViews>
    <sheetView topLeftCell="A4" workbookViewId="0">
      <selection activeCell="F20" sqref="F20"/>
    </sheetView>
  </sheetViews>
  <sheetFormatPr defaultRowHeight="15"/>
  <cols>
    <col min="2" max="2" width="9.140625" style="87"/>
    <col min="6" max="6" width="12.5703125" style="89" bestFit="1" customWidth="1"/>
    <col min="11" max="11" width="31" customWidth="1"/>
  </cols>
  <sheetData>
    <row r="1" spans="1:11" ht="30">
      <c r="A1" s="70" t="s">
        <v>328</v>
      </c>
      <c r="B1" s="85" t="s">
        <v>329</v>
      </c>
      <c r="C1" s="70" t="s">
        <v>330</v>
      </c>
      <c r="D1" s="46" t="s">
        <v>331</v>
      </c>
      <c r="E1" s="46" t="s">
        <v>332</v>
      </c>
      <c r="F1" s="88" t="s">
        <v>333</v>
      </c>
      <c r="G1" s="46" t="s">
        <v>334</v>
      </c>
      <c r="H1" s="46" t="s">
        <v>335</v>
      </c>
      <c r="I1" s="46" t="s">
        <v>336</v>
      </c>
      <c r="J1" s="46" t="s">
        <v>337</v>
      </c>
      <c r="K1" s="46" t="s">
        <v>24</v>
      </c>
    </row>
    <row r="2" spans="1:11">
      <c r="A2" s="11">
        <v>1</v>
      </c>
      <c r="B2" s="86" t="s">
        <v>33</v>
      </c>
      <c r="C2" s="11"/>
      <c r="D2" s="11" t="s">
        <v>338</v>
      </c>
    </row>
    <row r="3" spans="1:11">
      <c r="A3" s="11">
        <v>2</v>
      </c>
      <c r="B3" s="86">
        <v>0</v>
      </c>
      <c r="C3" s="11" t="s">
        <v>339</v>
      </c>
      <c r="D3" s="11" t="s">
        <v>340</v>
      </c>
      <c r="E3" s="11" t="s">
        <v>341</v>
      </c>
      <c r="F3" s="89" t="s">
        <v>342</v>
      </c>
      <c r="J3" t="s">
        <v>27</v>
      </c>
    </row>
    <row r="4" spans="1:11">
      <c r="A4" s="11">
        <v>3</v>
      </c>
      <c r="B4" s="86">
        <v>1</v>
      </c>
      <c r="C4" s="11" t="s">
        <v>343</v>
      </c>
      <c r="D4" s="11" t="s">
        <v>344</v>
      </c>
      <c r="E4" s="11" t="s">
        <v>345</v>
      </c>
      <c r="F4" s="89" t="s">
        <v>346</v>
      </c>
      <c r="J4" t="s">
        <v>27</v>
      </c>
    </row>
    <row r="5" spans="1:11">
      <c r="A5" s="11">
        <v>4</v>
      </c>
      <c r="B5" s="86">
        <v>2</v>
      </c>
      <c r="C5" s="11" t="s">
        <v>347</v>
      </c>
      <c r="D5" s="11"/>
      <c r="E5" s="11"/>
    </row>
    <row r="6" spans="1:11">
      <c r="A6" s="11">
        <v>5</v>
      </c>
      <c r="B6" s="86">
        <v>3</v>
      </c>
      <c r="C6" s="11" t="s">
        <v>348</v>
      </c>
      <c r="D6" s="11"/>
      <c r="E6" s="11" t="s">
        <v>349</v>
      </c>
      <c r="F6" s="89" t="s">
        <v>346</v>
      </c>
    </row>
    <row r="7" spans="1:11">
      <c r="A7" s="11">
        <v>6</v>
      </c>
      <c r="B7" s="86">
        <v>4</v>
      </c>
      <c r="C7" s="11" t="s">
        <v>350</v>
      </c>
      <c r="D7" s="11"/>
      <c r="E7" s="11" t="s">
        <v>351</v>
      </c>
    </row>
    <row r="8" spans="1:11">
      <c r="A8" s="11">
        <v>7</v>
      </c>
      <c r="B8" s="86">
        <v>5</v>
      </c>
      <c r="C8" s="11" t="s">
        <v>352</v>
      </c>
      <c r="D8" s="11"/>
      <c r="E8" s="11"/>
    </row>
    <row r="9" spans="1:11">
      <c r="A9" s="11">
        <v>8</v>
      </c>
      <c r="B9" s="86">
        <v>6</v>
      </c>
      <c r="C9" s="11" t="s">
        <v>353</v>
      </c>
      <c r="D9" s="11"/>
      <c r="E9" s="11"/>
      <c r="H9" t="s">
        <v>354</v>
      </c>
    </row>
    <row r="10" spans="1:11">
      <c r="A10" s="11">
        <v>9</v>
      </c>
      <c r="B10" s="86">
        <v>7</v>
      </c>
      <c r="C10" s="11" t="s">
        <v>355</v>
      </c>
      <c r="D10" s="11"/>
      <c r="E10" s="11" t="s">
        <v>356</v>
      </c>
      <c r="H10" t="s">
        <v>357</v>
      </c>
    </row>
    <row r="11" spans="1:11">
      <c r="A11" s="11">
        <v>10</v>
      </c>
      <c r="B11" s="86">
        <v>8</v>
      </c>
      <c r="C11" s="11" t="s">
        <v>358</v>
      </c>
      <c r="D11" s="11"/>
      <c r="E11" s="11" t="s">
        <v>359</v>
      </c>
      <c r="F11" s="89" t="s">
        <v>360</v>
      </c>
      <c r="J11" t="s">
        <v>361</v>
      </c>
    </row>
    <row r="12" spans="1:11">
      <c r="A12" s="11">
        <v>11</v>
      </c>
      <c r="B12" s="86">
        <v>9</v>
      </c>
      <c r="C12" s="11" t="s">
        <v>362</v>
      </c>
      <c r="D12" s="11"/>
      <c r="E12" s="11" t="s">
        <v>363</v>
      </c>
      <c r="F12" s="89" t="s">
        <v>364</v>
      </c>
      <c r="H12" t="s">
        <v>365</v>
      </c>
      <c r="I12" t="s">
        <v>366</v>
      </c>
      <c r="J12" t="s">
        <v>367</v>
      </c>
      <c r="K12" t="s">
        <v>368</v>
      </c>
    </row>
    <row r="13" spans="1:11">
      <c r="A13" s="11">
        <v>12</v>
      </c>
      <c r="B13" s="86">
        <v>10</v>
      </c>
      <c r="C13" s="11" t="s">
        <v>369</v>
      </c>
      <c r="D13" s="11"/>
      <c r="E13" s="11" t="s">
        <v>370</v>
      </c>
      <c r="F13" s="89" t="s">
        <v>371</v>
      </c>
      <c r="H13" t="s">
        <v>372</v>
      </c>
      <c r="J13" t="s">
        <v>373</v>
      </c>
    </row>
    <row r="14" spans="1:11">
      <c r="A14" s="11">
        <v>13</v>
      </c>
      <c r="B14" s="86">
        <v>11</v>
      </c>
      <c r="C14" s="11" t="s">
        <v>374</v>
      </c>
      <c r="D14" s="11" t="s">
        <v>37</v>
      </c>
      <c r="E14" s="11"/>
      <c r="F14" s="89" t="s">
        <v>375</v>
      </c>
      <c r="H14" t="s">
        <v>376</v>
      </c>
      <c r="J14" t="s">
        <v>377</v>
      </c>
    </row>
    <row r="15" spans="1:11">
      <c r="A15" s="11">
        <v>14</v>
      </c>
      <c r="B15" s="86">
        <v>12</v>
      </c>
      <c r="C15" s="11" t="s">
        <v>378</v>
      </c>
      <c r="D15" s="11" t="s">
        <v>38</v>
      </c>
      <c r="E15" s="11"/>
      <c r="F15" s="89" t="s">
        <v>379</v>
      </c>
      <c r="H15" t="s">
        <v>380</v>
      </c>
      <c r="J15" t="s">
        <v>381</v>
      </c>
    </row>
    <row r="16" spans="1:11">
      <c r="A16" s="11"/>
      <c r="B16" s="86"/>
      <c r="C16" s="11"/>
      <c r="D16" s="11"/>
      <c r="E16" s="11"/>
    </row>
    <row r="17" spans="1:11">
      <c r="A17" s="11">
        <v>15</v>
      </c>
      <c r="B17" s="86" t="s">
        <v>173</v>
      </c>
      <c r="C17" s="11"/>
      <c r="D17" s="11"/>
      <c r="E17" s="11"/>
      <c r="F17" s="89" t="s">
        <v>382</v>
      </c>
      <c r="H17" t="s">
        <v>383</v>
      </c>
    </row>
    <row r="18" spans="1:11">
      <c r="A18" s="11">
        <v>16</v>
      </c>
      <c r="B18" s="86">
        <v>24</v>
      </c>
      <c r="C18" s="11" t="s">
        <v>384</v>
      </c>
      <c r="D18" s="11" t="s">
        <v>42</v>
      </c>
      <c r="E18" s="11"/>
      <c r="K18" t="s">
        <v>495</v>
      </c>
    </row>
    <row r="19" spans="1:11">
      <c r="A19" s="11">
        <v>17</v>
      </c>
      <c r="B19" s="86">
        <v>25</v>
      </c>
      <c r="C19" s="11" t="s">
        <v>385</v>
      </c>
      <c r="D19" s="11" t="s">
        <v>41</v>
      </c>
      <c r="E19" s="11"/>
    </row>
    <row r="20" spans="1:11">
      <c r="A20" s="11">
        <v>18</v>
      </c>
      <c r="B20" s="86">
        <v>26</v>
      </c>
      <c r="C20" s="11" t="s">
        <v>386</v>
      </c>
      <c r="D20" s="11" t="s">
        <v>40</v>
      </c>
      <c r="E20" s="11" t="s">
        <v>27</v>
      </c>
    </row>
    <row r="21" spans="1:11">
      <c r="A21" s="11">
        <v>19</v>
      </c>
      <c r="B21" s="86">
        <v>27</v>
      </c>
      <c r="C21" s="11" t="s">
        <v>387</v>
      </c>
      <c r="D21" s="11"/>
      <c r="E21" s="11" t="s">
        <v>27</v>
      </c>
    </row>
    <row r="22" spans="1:11">
      <c r="A22" s="11">
        <v>20</v>
      </c>
      <c r="B22" s="86">
        <v>28</v>
      </c>
      <c r="C22" s="11" t="s">
        <v>388</v>
      </c>
      <c r="D22" s="11"/>
      <c r="E22" s="11" t="s">
        <v>27</v>
      </c>
    </row>
    <row r="23" spans="1:11">
      <c r="A23" s="11">
        <v>21</v>
      </c>
      <c r="B23" s="86">
        <v>29</v>
      </c>
      <c r="C23" s="11" t="s">
        <v>389</v>
      </c>
      <c r="D23" s="11"/>
      <c r="E23" s="11" t="s">
        <v>27</v>
      </c>
      <c r="F23" s="90" t="s">
        <v>27</v>
      </c>
    </row>
    <row r="24" spans="1:11">
      <c r="A24" s="11">
        <v>22</v>
      </c>
      <c r="B24" s="86">
        <v>30</v>
      </c>
      <c r="C24" s="11" t="s">
        <v>390</v>
      </c>
      <c r="D24" s="11"/>
      <c r="E24" s="11" t="s">
        <v>27</v>
      </c>
      <c r="F24" s="90" t="s">
        <v>27</v>
      </c>
    </row>
    <row r="25" spans="1:11">
      <c r="A25" s="11">
        <v>23</v>
      </c>
      <c r="B25" s="86">
        <v>31</v>
      </c>
      <c r="C25" s="11" t="s">
        <v>391</v>
      </c>
      <c r="D25" s="11" t="s">
        <v>39</v>
      </c>
      <c r="E25" s="11" t="s">
        <v>392</v>
      </c>
      <c r="F25" s="89" t="s">
        <v>393</v>
      </c>
    </row>
    <row r="26" spans="1:11">
      <c r="A26" s="11">
        <v>24</v>
      </c>
      <c r="B26" s="86">
        <v>32</v>
      </c>
      <c r="C26" s="11" t="s">
        <v>394</v>
      </c>
      <c r="D26" s="11" t="s">
        <v>36</v>
      </c>
      <c r="E26" s="11" t="s">
        <v>395</v>
      </c>
      <c r="F26" s="89" t="s">
        <v>396</v>
      </c>
    </row>
    <row r="27" spans="1:11">
      <c r="A27" s="11"/>
      <c r="B27" s="86"/>
      <c r="C27" s="11"/>
      <c r="D27" s="11"/>
      <c r="E27" s="11"/>
    </row>
    <row r="28" spans="1:11">
      <c r="A28" s="11">
        <v>25</v>
      </c>
      <c r="B28" s="86">
        <v>33</v>
      </c>
      <c r="C28" s="11" t="s">
        <v>397</v>
      </c>
      <c r="D28" s="11"/>
      <c r="E28" s="11" t="s">
        <v>386</v>
      </c>
      <c r="H28" t="s">
        <v>27</v>
      </c>
      <c r="K28" t="s">
        <v>27</v>
      </c>
    </row>
    <row r="29" spans="1:11">
      <c r="A29" s="11">
        <v>26</v>
      </c>
      <c r="B29" s="86">
        <v>34</v>
      </c>
      <c r="C29" s="11" t="s">
        <v>398</v>
      </c>
      <c r="D29" s="11"/>
      <c r="E29" s="11" t="s">
        <v>387</v>
      </c>
      <c r="H29" t="s">
        <v>27</v>
      </c>
      <c r="K29" t="s">
        <v>27</v>
      </c>
    </row>
    <row r="30" spans="1:11">
      <c r="A30" s="11">
        <v>27</v>
      </c>
      <c r="B30" s="86">
        <v>35</v>
      </c>
      <c r="C30" s="11" t="s">
        <v>399</v>
      </c>
      <c r="D30" s="11" t="s">
        <v>135</v>
      </c>
      <c r="E30" s="11" t="s">
        <v>388</v>
      </c>
    </row>
    <row r="31" spans="1:11">
      <c r="A31" s="11">
        <v>28</v>
      </c>
      <c r="B31" s="86">
        <v>36</v>
      </c>
      <c r="C31" s="11" t="s">
        <v>400</v>
      </c>
      <c r="D31" s="11" t="s">
        <v>56</v>
      </c>
      <c r="E31" s="11" t="s">
        <v>401</v>
      </c>
    </row>
    <row r="32" spans="1:11">
      <c r="A32" s="11">
        <v>29</v>
      </c>
      <c r="B32" s="86">
        <v>37</v>
      </c>
      <c r="C32" s="11" t="s">
        <v>402</v>
      </c>
      <c r="D32" s="11" t="s">
        <v>57</v>
      </c>
      <c r="E32" s="11" t="s">
        <v>403</v>
      </c>
      <c r="G32" t="s">
        <v>404</v>
      </c>
    </row>
    <row r="33" spans="1:11">
      <c r="A33" s="11">
        <v>30</v>
      </c>
      <c r="B33" s="86">
        <v>38</v>
      </c>
      <c r="C33" s="11" t="s">
        <v>405</v>
      </c>
      <c r="D33" s="11"/>
      <c r="E33" s="11" t="s">
        <v>406</v>
      </c>
      <c r="G33" t="s">
        <v>407</v>
      </c>
    </row>
    <row r="34" spans="1:11">
      <c r="A34" s="11">
        <v>31</v>
      </c>
      <c r="B34" s="86">
        <v>39</v>
      </c>
      <c r="C34" s="11" t="s">
        <v>401</v>
      </c>
      <c r="D34" s="11"/>
      <c r="E34" s="11" t="s">
        <v>408</v>
      </c>
    </row>
    <row r="35" spans="1:11">
      <c r="A35" s="11">
        <v>32</v>
      </c>
      <c r="B35" s="86" t="s">
        <v>27</v>
      </c>
      <c r="C35" s="11"/>
      <c r="D35" s="11"/>
      <c r="E35" s="11" t="s">
        <v>409</v>
      </c>
    </row>
    <row r="36" spans="1:11">
      <c r="A36" s="11">
        <v>33</v>
      </c>
      <c r="B36" s="86" t="s">
        <v>27</v>
      </c>
      <c r="C36" s="11"/>
      <c r="D36" s="11"/>
      <c r="E36" s="11" t="s">
        <v>410</v>
      </c>
    </row>
    <row r="37" spans="1:11">
      <c r="A37" s="11">
        <v>34</v>
      </c>
      <c r="B37" s="86" t="s">
        <v>33</v>
      </c>
      <c r="C37" s="11"/>
      <c r="D37" s="11"/>
      <c r="E37" s="11" t="s">
        <v>27</v>
      </c>
    </row>
    <row r="38" spans="1:11">
      <c r="A38" s="11"/>
      <c r="B38" s="86"/>
      <c r="C38" s="11"/>
      <c r="D38" s="11"/>
      <c r="E38" s="11"/>
    </row>
    <row r="39" spans="1:11">
      <c r="A39" s="11">
        <v>35</v>
      </c>
      <c r="B39" s="86">
        <v>13</v>
      </c>
      <c r="C39" s="11" t="s">
        <v>411</v>
      </c>
      <c r="D39" s="11"/>
      <c r="E39" s="11" t="s">
        <v>27</v>
      </c>
      <c r="K39" t="s">
        <v>412</v>
      </c>
    </row>
    <row r="40" spans="1:11">
      <c r="A40" s="11"/>
      <c r="B40" s="86"/>
      <c r="C40" s="11"/>
      <c r="D40" s="11"/>
      <c r="E40" s="11"/>
    </row>
    <row r="41" spans="1:11">
      <c r="A41" s="11">
        <v>36</v>
      </c>
      <c r="B41" s="86">
        <v>14</v>
      </c>
      <c r="C41" s="11" t="s">
        <v>413</v>
      </c>
      <c r="D41" s="11"/>
      <c r="E41" s="11" t="s">
        <v>414</v>
      </c>
      <c r="H41" t="s">
        <v>415</v>
      </c>
      <c r="K41" t="s">
        <v>27</v>
      </c>
    </row>
    <row r="42" spans="1:11">
      <c r="A42" s="11">
        <v>37</v>
      </c>
      <c r="B42" s="86">
        <v>15</v>
      </c>
      <c r="C42" s="11" t="s">
        <v>416</v>
      </c>
      <c r="D42" s="11" t="s">
        <v>471</v>
      </c>
      <c r="E42" s="11" t="s">
        <v>417</v>
      </c>
      <c r="H42" t="s">
        <v>417</v>
      </c>
      <c r="K42" t="s">
        <v>27</v>
      </c>
    </row>
    <row r="43" spans="1:11">
      <c r="A43" s="11">
        <v>38</v>
      </c>
      <c r="B43" s="86">
        <v>16</v>
      </c>
      <c r="C43" s="11" t="s">
        <v>418</v>
      </c>
      <c r="D43" s="11" t="s">
        <v>27</v>
      </c>
      <c r="E43" s="11" t="s">
        <v>419</v>
      </c>
    </row>
    <row r="44" spans="1:11">
      <c r="A44" s="11">
        <v>39</v>
      </c>
      <c r="B44" s="86">
        <v>17</v>
      </c>
      <c r="C44" s="11" t="s">
        <v>420</v>
      </c>
      <c r="D44" s="11" t="s">
        <v>27</v>
      </c>
      <c r="E44" s="11" t="s">
        <v>421</v>
      </c>
    </row>
    <row r="45" spans="1:11">
      <c r="A45" s="11">
        <v>40</v>
      </c>
      <c r="B45" s="86">
        <v>18</v>
      </c>
      <c r="C45" s="11" t="s">
        <v>422</v>
      </c>
      <c r="D45" s="11"/>
      <c r="E45" s="11" t="s">
        <v>423</v>
      </c>
      <c r="G45" t="s">
        <v>424</v>
      </c>
      <c r="H45" t="s">
        <v>425</v>
      </c>
    </row>
    <row r="46" spans="1:11">
      <c r="A46" s="11">
        <v>41</v>
      </c>
      <c r="B46" s="86">
        <v>19</v>
      </c>
      <c r="C46" s="11" t="s">
        <v>426</v>
      </c>
      <c r="D46" s="11" t="s">
        <v>27</v>
      </c>
      <c r="E46" s="11" t="s">
        <v>385</v>
      </c>
      <c r="F46" s="89" t="s">
        <v>342</v>
      </c>
      <c r="G46" t="s">
        <v>427</v>
      </c>
      <c r="H46" t="s">
        <v>425</v>
      </c>
    </row>
    <row r="47" spans="1:11">
      <c r="A47" s="11">
        <v>42</v>
      </c>
      <c r="B47" s="86">
        <v>20</v>
      </c>
      <c r="C47" s="11" t="s">
        <v>428</v>
      </c>
      <c r="D47" s="11"/>
      <c r="E47" s="11" t="s">
        <v>429</v>
      </c>
    </row>
    <row r="48" spans="1:11">
      <c r="A48" s="11">
        <v>43</v>
      </c>
      <c r="B48" s="86">
        <v>21</v>
      </c>
      <c r="C48" s="11" t="s">
        <v>430</v>
      </c>
      <c r="D48" s="11"/>
      <c r="E48" s="11" t="s">
        <v>431</v>
      </c>
    </row>
    <row r="49" spans="1:9">
      <c r="A49" s="11">
        <v>44</v>
      </c>
      <c r="B49" s="86">
        <v>22</v>
      </c>
      <c r="C49" s="11" t="s">
        <v>432</v>
      </c>
      <c r="D49" s="11" t="s">
        <v>469</v>
      </c>
      <c r="E49" s="11" t="s">
        <v>433</v>
      </c>
      <c r="H49" t="s">
        <v>434</v>
      </c>
      <c r="I49" t="s">
        <v>435</v>
      </c>
    </row>
    <row r="50" spans="1:9">
      <c r="A50" s="11">
        <v>45</v>
      </c>
      <c r="B50" s="86">
        <v>23</v>
      </c>
      <c r="C50" s="11" t="s">
        <v>436</v>
      </c>
      <c r="D50" s="11" t="s">
        <v>470</v>
      </c>
      <c r="E50" s="11" t="s">
        <v>437</v>
      </c>
      <c r="H50" t="s">
        <v>438</v>
      </c>
      <c r="I50" t="s">
        <v>439</v>
      </c>
    </row>
    <row r="51" spans="1:9">
      <c r="A51" s="11">
        <v>46</v>
      </c>
      <c r="B51" s="86" t="s">
        <v>173</v>
      </c>
      <c r="C51" s="11"/>
      <c r="D51" s="11"/>
      <c r="E51" s="11"/>
    </row>
    <row r="52" spans="1:9">
      <c r="A52" s="11">
        <v>47</v>
      </c>
      <c r="B52" s="86" t="s">
        <v>338</v>
      </c>
      <c r="C52" s="11"/>
      <c r="D52" s="11"/>
      <c r="E52" s="11"/>
    </row>
    <row r="53" spans="1:9">
      <c r="A53" s="11">
        <v>48</v>
      </c>
      <c r="B53" s="86" t="s">
        <v>440</v>
      </c>
      <c r="C53" s="11"/>
      <c r="D53" s="11"/>
      <c r="E53" s="11" t="s">
        <v>441</v>
      </c>
    </row>
    <row r="54" spans="1:9">
      <c r="A54" s="11"/>
      <c r="B54" s="86"/>
      <c r="C54" s="11"/>
      <c r="D54" s="11"/>
      <c r="E54" s="11"/>
    </row>
    <row r="55" spans="1:9">
      <c r="A55" s="11" t="s">
        <v>27</v>
      </c>
      <c r="B55" s="86" t="s">
        <v>442</v>
      </c>
      <c r="C55" s="11"/>
      <c r="D55" s="11"/>
      <c r="E55" s="11"/>
    </row>
    <row r="56" spans="1:9">
      <c r="A56" s="11" t="s">
        <v>27</v>
      </c>
      <c r="B56" s="86" t="s">
        <v>173</v>
      </c>
      <c r="C56" s="11"/>
      <c r="D56" s="11"/>
      <c r="E56" s="11"/>
    </row>
    <row r="57" spans="1:9">
      <c r="A57" s="11" t="s">
        <v>27</v>
      </c>
      <c r="B57" s="86" t="s">
        <v>33</v>
      </c>
      <c r="C57" s="11"/>
      <c r="D57" s="11"/>
      <c r="E57" s="11"/>
    </row>
    <row r="58" spans="1:9">
      <c r="A58" s="11" t="s">
        <v>27</v>
      </c>
      <c r="B58" s="86" t="s">
        <v>443</v>
      </c>
      <c r="C58" s="11"/>
      <c r="D58" s="11"/>
      <c r="E58" s="11"/>
      <c r="F58" s="89" t="s">
        <v>396</v>
      </c>
    </row>
    <row r="59" spans="1:9">
      <c r="A59" s="11" t="s">
        <v>27</v>
      </c>
      <c r="B59" s="86" t="s">
        <v>386</v>
      </c>
      <c r="C59" s="11"/>
      <c r="D59" s="11"/>
      <c r="E59" s="11" t="s">
        <v>444</v>
      </c>
    </row>
    <row r="61" spans="1:9">
      <c r="A61" s="11">
        <v>34</v>
      </c>
      <c r="B61" s="86" t="s">
        <v>348</v>
      </c>
      <c r="C61" s="11"/>
      <c r="D61" s="11"/>
      <c r="E61" s="11"/>
    </row>
    <row r="62" spans="1:9">
      <c r="A62" s="11">
        <v>35</v>
      </c>
      <c r="B62" s="86" t="s">
        <v>33</v>
      </c>
      <c r="C62" s="11"/>
      <c r="D62" s="11"/>
      <c r="E62" s="11"/>
    </row>
    <row r="63" spans="1:9">
      <c r="A63" s="11">
        <v>38</v>
      </c>
      <c r="B63" s="86">
        <v>33</v>
      </c>
      <c r="C63" s="11"/>
      <c r="D63" s="11"/>
      <c r="E63" s="11"/>
    </row>
    <row r="64" spans="1:9">
      <c r="A64" s="11">
        <v>39</v>
      </c>
      <c r="B64" s="86" t="s">
        <v>173</v>
      </c>
      <c r="C64" s="11"/>
      <c r="D64" s="11"/>
      <c r="E64" s="11"/>
    </row>
    <row r="65" spans="1:6">
      <c r="A65" s="84" t="s">
        <v>445</v>
      </c>
      <c r="B65" s="86"/>
      <c r="C65" s="11"/>
      <c r="D65" s="11"/>
      <c r="E65" s="11"/>
    </row>
    <row r="66" spans="1:6">
      <c r="B66" s="86">
        <v>40</v>
      </c>
      <c r="C66" s="11" t="s">
        <v>446</v>
      </c>
      <c r="D66" s="11"/>
      <c r="E66" s="11"/>
    </row>
    <row r="67" spans="1:6">
      <c r="B67" s="86">
        <v>41</v>
      </c>
      <c r="C67" s="11" t="s">
        <v>447</v>
      </c>
      <c r="D67" s="11"/>
    </row>
    <row r="68" spans="1:6">
      <c r="B68" s="86">
        <v>42</v>
      </c>
      <c r="C68" s="11" t="s">
        <v>448</v>
      </c>
      <c r="D68" s="11"/>
    </row>
    <row r="69" spans="1:6">
      <c r="B69" s="86"/>
      <c r="C69" s="11"/>
      <c r="D69" s="11"/>
    </row>
    <row r="70" spans="1:6">
      <c r="B70" s="86">
        <v>43</v>
      </c>
      <c r="C70" s="11" t="s">
        <v>449</v>
      </c>
      <c r="D70" s="11"/>
      <c r="F70" s="89" t="s">
        <v>450</v>
      </c>
    </row>
    <row r="71" spans="1:6">
      <c r="B71" s="86">
        <v>44</v>
      </c>
      <c r="C71" s="11" t="s">
        <v>451</v>
      </c>
      <c r="F71" s="89" t="s">
        <v>452</v>
      </c>
    </row>
    <row r="72" spans="1:6">
      <c r="B72" s="86">
        <v>45</v>
      </c>
      <c r="C72" s="11" t="s">
        <v>453</v>
      </c>
      <c r="F72" s="89" t="s">
        <v>454</v>
      </c>
    </row>
    <row r="73" spans="1:6">
      <c r="B73" s="86">
        <v>46</v>
      </c>
      <c r="C73" s="11" t="s">
        <v>455</v>
      </c>
      <c r="F73" s="89" t="s">
        <v>456</v>
      </c>
    </row>
    <row r="74" spans="1:6">
      <c r="B74" s="86" t="s">
        <v>33</v>
      </c>
      <c r="C74" s="11"/>
    </row>
    <row r="75" spans="1:6">
      <c r="B75" s="86"/>
      <c r="C75" s="11"/>
    </row>
    <row r="76" spans="1:6">
      <c r="B76" s="86" t="s">
        <v>173</v>
      </c>
      <c r="C76" s="11"/>
    </row>
    <row r="77" spans="1:6">
      <c r="B77" s="86">
        <v>47</v>
      </c>
      <c r="C77" s="11" t="s">
        <v>457</v>
      </c>
      <c r="E77" t="s">
        <v>458</v>
      </c>
    </row>
    <row r="78" spans="1:6">
      <c r="B78" s="86">
        <v>48</v>
      </c>
      <c r="C78" s="11" t="s">
        <v>459</v>
      </c>
      <c r="E78" t="s">
        <v>460</v>
      </c>
    </row>
    <row r="79" spans="1:6">
      <c r="B79" s="86">
        <v>49</v>
      </c>
      <c r="C79" s="11" t="s">
        <v>461</v>
      </c>
      <c r="E79" t="s">
        <v>27</v>
      </c>
    </row>
    <row r="80" spans="1:6">
      <c r="B80" s="86">
        <v>50</v>
      </c>
      <c r="C80" s="11" t="s">
        <v>462</v>
      </c>
    </row>
    <row r="81" spans="2:6">
      <c r="B81" s="86"/>
      <c r="C81" s="11"/>
    </row>
    <row r="82" spans="2:6">
      <c r="B82" s="86">
        <v>51</v>
      </c>
      <c r="C82" s="11" t="s">
        <v>463</v>
      </c>
      <c r="F82" s="89" t="s">
        <v>454</v>
      </c>
    </row>
    <row r="83" spans="2:6">
      <c r="B83" s="86">
        <v>52</v>
      </c>
      <c r="C83" s="11" t="s">
        <v>464</v>
      </c>
      <c r="F83" s="89" t="s">
        <v>452</v>
      </c>
    </row>
    <row r="84" spans="2:6">
      <c r="B84" s="86">
        <v>53</v>
      </c>
      <c r="C84" s="11" t="s">
        <v>465</v>
      </c>
      <c r="F84" s="89" t="s">
        <v>456</v>
      </c>
    </row>
    <row r="85" spans="2:6">
      <c r="B85" s="86"/>
      <c r="C85" s="11"/>
    </row>
    <row r="86" spans="2:6">
      <c r="B86" s="86">
        <v>54</v>
      </c>
      <c r="C86" s="11" t="s">
        <v>466</v>
      </c>
      <c r="F86" s="89" t="s">
        <v>450</v>
      </c>
    </row>
    <row r="87" spans="2:6">
      <c r="B87" s="86">
        <v>55</v>
      </c>
      <c r="C87" s="11" t="s">
        <v>467</v>
      </c>
    </row>
    <row r="88" spans="2:6">
      <c r="B88" s="86">
        <v>56</v>
      </c>
      <c r="C88" s="11" t="s">
        <v>468</v>
      </c>
    </row>
    <row r="89" spans="2:6">
      <c r="B89" s="86">
        <v>57</v>
      </c>
      <c r="C89" s="11" t="s">
        <v>467</v>
      </c>
    </row>
  </sheetData>
  <phoneticPr fontId="6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9"/>
  <sheetViews>
    <sheetView workbookViewId="0">
      <selection activeCell="I37" sqref="I37"/>
    </sheetView>
  </sheetViews>
  <sheetFormatPr defaultRowHeight="15"/>
  <cols>
    <col min="1" max="1" width="5.85546875" customWidth="1"/>
    <col min="2" max="2" width="11.140625" customWidth="1"/>
    <col min="3" max="3" width="25.28515625" style="12" customWidth="1"/>
    <col min="4" max="4" width="5.140625" style="10" customWidth="1"/>
    <col min="5" max="5" width="13.5703125" customWidth="1"/>
    <col min="6" max="6" width="16.5703125" customWidth="1"/>
    <col min="7" max="7" width="5.28515625" style="36" customWidth="1"/>
    <col min="8" max="8" width="9.42578125" bestFit="1" customWidth="1"/>
    <col min="9" max="9" width="21.28515625" customWidth="1"/>
  </cols>
  <sheetData>
    <row r="1" spans="1:8">
      <c r="A1" s="2" t="s">
        <v>316</v>
      </c>
      <c r="D1" s="2" t="s">
        <v>317</v>
      </c>
    </row>
    <row r="2" spans="1:8">
      <c r="D2"/>
    </row>
    <row r="3" spans="1:8">
      <c r="A3" s="2" t="s">
        <v>31</v>
      </c>
      <c r="B3" s="2" t="s">
        <v>32</v>
      </c>
      <c r="C3" s="8" t="s">
        <v>24</v>
      </c>
      <c r="D3" s="2" t="s">
        <v>31</v>
      </c>
      <c r="E3" s="2" t="s">
        <v>32</v>
      </c>
      <c r="F3" s="2" t="s">
        <v>24</v>
      </c>
    </row>
    <row r="4" spans="1:8">
      <c r="A4">
        <v>1</v>
      </c>
      <c r="B4" s="38" t="s">
        <v>34</v>
      </c>
      <c r="D4">
        <v>1</v>
      </c>
      <c r="E4" s="80" t="s">
        <v>50</v>
      </c>
      <c r="H4" t="s">
        <v>327</v>
      </c>
    </row>
    <row r="5" spans="1:8">
      <c r="A5">
        <v>2</v>
      </c>
      <c r="B5" s="39" t="s">
        <v>33</v>
      </c>
      <c r="C5" s="12" t="s">
        <v>27</v>
      </c>
      <c r="D5">
        <v>2</v>
      </c>
      <c r="E5" s="39" t="s">
        <v>33</v>
      </c>
      <c r="F5" t="s">
        <v>27</v>
      </c>
    </row>
    <row r="6" spans="1:8">
      <c r="A6">
        <v>3</v>
      </c>
      <c r="B6" s="38" t="s">
        <v>35</v>
      </c>
      <c r="C6" s="12" t="s">
        <v>27</v>
      </c>
      <c r="D6">
        <v>3</v>
      </c>
      <c r="E6" s="80" t="s">
        <v>48</v>
      </c>
      <c r="F6" t="s">
        <v>27</v>
      </c>
    </row>
    <row r="7" spans="1:8">
      <c r="A7">
        <v>4</v>
      </c>
      <c r="B7" s="39" t="s">
        <v>33</v>
      </c>
      <c r="D7">
        <v>4</v>
      </c>
      <c r="E7" s="39" t="s">
        <v>33</v>
      </c>
    </row>
    <row r="8" spans="1:8">
      <c r="A8">
        <v>5</v>
      </c>
      <c r="C8" s="12" t="s">
        <v>27</v>
      </c>
      <c r="D8">
        <v>5</v>
      </c>
      <c r="E8" s="80" t="s">
        <v>49</v>
      </c>
      <c r="F8" t="s">
        <v>27</v>
      </c>
      <c r="H8" s="42"/>
    </row>
    <row r="9" spans="1:8">
      <c r="A9">
        <v>6</v>
      </c>
      <c r="B9" s="40" t="s">
        <v>43</v>
      </c>
      <c r="D9">
        <v>6</v>
      </c>
      <c r="E9" s="40" t="s">
        <v>43</v>
      </c>
      <c r="H9" s="42"/>
    </row>
    <row r="10" spans="1:8">
      <c r="A10">
        <v>7</v>
      </c>
      <c r="D10">
        <v>7</v>
      </c>
      <c r="H10" s="42"/>
    </row>
    <row r="11" spans="1:8">
      <c r="A11">
        <v>8</v>
      </c>
      <c r="B11" s="40" t="s">
        <v>44</v>
      </c>
      <c r="D11">
        <v>8</v>
      </c>
      <c r="E11" s="40" t="s">
        <v>44</v>
      </c>
      <c r="H11" s="42"/>
    </row>
    <row r="12" spans="1:8">
      <c r="A12">
        <v>9</v>
      </c>
      <c r="D12">
        <v>9</v>
      </c>
      <c r="H12" s="42"/>
    </row>
    <row r="13" spans="1:8">
      <c r="A13">
        <v>10</v>
      </c>
      <c r="B13" s="39" t="s">
        <v>33</v>
      </c>
      <c r="C13" s="12" t="s">
        <v>27</v>
      </c>
      <c r="D13">
        <v>10</v>
      </c>
      <c r="E13" s="39" t="s">
        <v>33</v>
      </c>
      <c r="F13" t="s">
        <v>27</v>
      </c>
      <c r="H13" s="42"/>
    </row>
    <row r="14" spans="1:8">
      <c r="A14">
        <v>11</v>
      </c>
      <c r="D14">
        <v>11</v>
      </c>
      <c r="H14" s="42"/>
    </row>
    <row r="15" spans="1:8">
      <c r="A15">
        <v>12</v>
      </c>
      <c r="B15" s="40" t="s">
        <v>45</v>
      </c>
      <c r="D15">
        <v>12</v>
      </c>
      <c r="E15" s="40" t="s">
        <v>45</v>
      </c>
      <c r="H15" s="42"/>
    </row>
    <row r="16" spans="1:8">
      <c r="A16">
        <v>13</v>
      </c>
      <c r="B16" s="38" t="s">
        <v>36</v>
      </c>
      <c r="C16" s="12" t="s">
        <v>27</v>
      </c>
      <c r="D16">
        <v>13</v>
      </c>
      <c r="E16" s="38" t="s">
        <v>36</v>
      </c>
      <c r="F16" t="s">
        <v>27</v>
      </c>
      <c r="H16" s="42"/>
    </row>
    <row r="17" spans="1:8">
      <c r="A17">
        <v>14</v>
      </c>
      <c r="B17" s="39" t="s">
        <v>33</v>
      </c>
      <c r="D17">
        <v>14</v>
      </c>
      <c r="E17" s="39" t="s">
        <v>33</v>
      </c>
      <c r="H17" s="42"/>
    </row>
    <row r="18" spans="1:8">
      <c r="A18">
        <v>15</v>
      </c>
      <c r="D18">
        <v>15</v>
      </c>
      <c r="H18" s="42"/>
    </row>
    <row r="19" spans="1:8">
      <c r="A19">
        <v>16</v>
      </c>
      <c r="D19">
        <v>16</v>
      </c>
      <c r="H19" s="42"/>
    </row>
    <row r="20" spans="1:8">
      <c r="A20">
        <v>17</v>
      </c>
      <c r="D20">
        <v>17</v>
      </c>
      <c r="H20" s="79"/>
    </row>
    <row r="21" spans="1:8">
      <c r="A21">
        <v>18</v>
      </c>
      <c r="B21" s="39" t="s">
        <v>33</v>
      </c>
      <c r="D21">
        <v>18</v>
      </c>
      <c r="E21" s="39" t="s">
        <v>33</v>
      </c>
      <c r="H21" s="79"/>
    </row>
    <row r="22" spans="1:8">
      <c r="A22">
        <v>19</v>
      </c>
      <c r="D22">
        <v>19</v>
      </c>
      <c r="H22" s="79"/>
    </row>
    <row r="23" spans="1:8">
      <c r="A23">
        <v>20</v>
      </c>
      <c r="B23" s="40" t="s">
        <v>190</v>
      </c>
      <c r="C23" s="12" t="s">
        <v>27</v>
      </c>
      <c r="D23">
        <v>20</v>
      </c>
      <c r="E23" s="40" t="s">
        <v>190</v>
      </c>
      <c r="F23" t="s">
        <v>27</v>
      </c>
      <c r="H23" s="79"/>
    </row>
    <row r="24" spans="1:8">
      <c r="A24">
        <v>21</v>
      </c>
      <c r="D24">
        <v>21</v>
      </c>
      <c r="H24" s="42"/>
    </row>
    <row r="25" spans="1:8">
      <c r="A25">
        <v>22</v>
      </c>
      <c r="C25" s="12" t="s">
        <v>27</v>
      </c>
      <c r="D25">
        <v>22</v>
      </c>
      <c r="F25" t="s">
        <v>27</v>
      </c>
      <c r="H25" s="79"/>
    </row>
    <row r="26" spans="1:8">
      <c r="A26">
        <v>23</v>
      </c>
      <c r="B26" s="38" t="s">
        <v>40</v>
      </c>
      <c r="C26" s="12" t="s">
        <v>27</v>
      </c>
      <c r="D26">
        <v>23</v>
      </c>
      <c r="E26" s="38" t="s">
        <v>40</v>
      </c>
      <c r="F26" t="s">
        <v>27</v>
      </c>
      <c r="H26" s="42"/>
    </row>
    <row r="27" spans="1:8">
      <c r="A27">
        <v>24</v>
      </c>
      <c r="B27" s="39" t="s">
        <v>33</v>
      </c>
      <c r="D27">
        <v>24</v>
      </c>
      <c r="E27" s="39" t="s">
        <v>33</v>
      </c>
      <c r="H27" s="42"/>
    </row>
    <row r="28" spans="1:8">
      <c r="A28">
        <v>25</v>
      </c>
      <c r="B28" s="38" t="s">
        <v>41</v>
      </c>
      <c r="D28">
        <v>25</v>
      </c>
      <c r="E28" s="38" t="s">
        <v>41</v>
      </c>
      <c r="H28" s="42"/>
    </row>
    <row r="29" spans="1:8">
      <c r="A29">
        <v>26</v>
      </c>
      <c r="C29" s="12" t="s">
        <v>27</v>
      </c>
      <c r="D29">
        <v>26</v>
      </c>
      <c r="F29" t="s">
        <v>27</v>
      </c>
    </row>
    <row r="30" spans="1:8">
      <c r="A30">
        <v>27</v>
      </c>
      <c r="B30" s="38" t="s">
        <v>42</v>
      </c>
      <c r="D30">
        <v>27</v>
      </c>
      <c r="E30" s="38" t="s">
        <v>42</v>
      </c>
    </row>
    <row r="31" spans="1:8">
      <c r="A31">
        <v>28</v>
      </c>
      <c r="D31">
        <v>28</v>
      </c>
    </row>
    <row r="32" spans="1:8">
      <c r="A32">
        <v>29</v>
      </c>
      <c r="B32" s="38" t="s">
        <v>135</v>
      </c>
      <c r="D32">
        <v>29</v>
      </c>
      <c r="E32" s="38" t="s">
        <v>135</v>
      </c>
    </row>
    <row r="33" spans="1:7">
      <c r="A33">
        <v>30</v>
      </c>
      <c r="D33">
        <v>30</v>
      </c>
    </row>
    <row r="34" spans="1:7">
      <c r="A34">
        <v>31</v>
      </c>
      <c r="B34" s="38" t="s">
        <v>56</v>
      </c>
      <c r="D34">
        <v>31</v>
      </c>
      <c r="E34" s="38" t="s">
        <v>56</v>
      </c>
    </row>
    <row r="35" spans="1:7">
      <c r="A35">
        <v>32</v>
      </c>
      <c r="B35" s="39" t="s">
        <v>33</v>
      </c>
      <c r="D35">
        <v>32</v>
      </c>
      <c r="E35" s="39" t="s">
        <v>33</v>
      </c>
    </row>
    <row r="36" spans="1:7">
      <c r="A36">
        <v>33</v>
      </c>
      <c r="B36" s="38" t="s">
        <v>57</v>
      </c>
      <c r="D36">
        <v>33</v>
      </c>
      <c r="E36" s="38" t="s">
        <v>57</v>
      </c>
    </row>
    <row r="37" spans="1:7">
      <c r="A37">
        <v>34</v>
      </c>
      <c r="D37">
        <v>34</v>
      </c>
    </row>
    <row r="38" spans="1:7">
      <c r="A38">
        <v>35</v>
      </c>
      <c r="D38">
        <v>35</v>
      </c>
    </row>
    <row r="39" spans="1:7">
      <c r="A39">
        <v>36</v>
      </c>
      <c r="D39">
        <v>36</v>
      </c>
    </row>
    <row r="40" spans="1:7">
      <c r="A40">
        <v>37</v>
      </c>
      <c r="D40">
        <v>37</v>
      </c>
      <c r="E40" s="38" t="s">
        <v>34</v>
      </c>
    </row>
    <row r="41" spans="1:7">
      <c r="A41">
        <v>38</v>
      </c>
      <c r="D41">
        <v>38</v>
      </c>
    </row>
    <row r="42" spans="1:7">
      <c r="A42">
        <v>39</v>
      </c>
      <c r="D42">
        <v>39</v>
      </c>
      <c r="E42" s="38" t="s">
        <v>35</v>
      </c>
    </row>
    <row r="43" spans="1:7">
      <c r="A43">
        <v>40</v>
      </c>
      <c r="B43" s="39" t="s">
        <v>33</v>
      </c>
      <c r="D43">
        <v>40</v>
      </c>
      <c r="E43" s="39" t="s">
        <v>33</v>
      </c>
    </row>
    <row r="44" spans="1:7">
      <c r="A44" t="s">
        <v>27</v>
      </c>
    </row>
    <row r="45" spans="1:7">
      <c r="A45" t="s">
        <v>27</v>
      </c>
    </row>
    <row r="46" spans="1:7" s="81" customFormat="1">
      <c r="C46" s="82"/>
      <c r="G46" s="83"/>
    </row>
    <row r="47" spans="1:7">
      <c r="A47" s="2" t="s">
        <v>316</v>
      </c>
      <c r="D47" s="65" t="s">
        <v>116</v>
      </c>
      <c r="G47" s="35" t="s">
        <v>117</v>
      </c>
    </row>
    <row r="49" spans="1:9" s="2" customFormat="1">
      <c r="A49" s="2" t="s">
        <v>31</v>
      </c>
      <c r="B49" s="2" t="s">
        <v>32</v>
      </c>
      <c r="C49" s="8" t="s">
        <v>24</v>
      </c>
      <c r="D49" s="65" t="s">
        <v>31</v>
      </c>
      <c r="E49" s="2" t="s">
        <v>32</v>
      </c>
      <c r="F49" s="2" t="s">
        <v>24</v>
      </c>
      <c r="G49" s="35" t="s">
        <v>31</v>
      </c>
      <c r="H49" s="2" t="s">
        <v>32</v>
      </c>
      <c r="I49" s="2" t="s">
        <v>24</v>
      </c>
    </row>
    <row r="50" spans="1:9">
      <c r="A50">
        <v>1</v>
      </c>
      <c r="B50" s="39" t="s">
        <v>33</v>
      </c>
      <c r="D50" s="10">
        <v>1</v>
      </c>
      <c r="E50" s="39" t="s">
        <v>33</v>
      </c>
      <c r="G50" s="36">
        <v>1</v>
      </c>
      <c r="H50" s="39" t="s">
        <v>33</v>
      </c>
    </row>
    <row r="51" spans="1:9">
      <c r="A51">
        <v>2</v>
      </c>
      <c r="B51" s="38" t="s">
        <v>34</v>
      </c>
      <c r="C51" s="12" t="s">
        <v>131</v>
      </c>
      <c r="D51" s="10">
        <v>2</v>
      </c>
      <c r="E51" s="38" t="s">
        <v>34</v>
      </c>
      <c r="F51" t="s">
        <v>64</v>
      </c>
      <c r="G51" s="36">
        <v>2</v>
      </c>
      <c r="H51" s="38" t="s">
        <v>34</v>
      </c>
      <c r="I51" t="s">
        <v>64</v>
      </c>
    </row>
    <row r="52" spans="1:9">
      <c r="A52">
        <v>3</v>
      </c>
      <c r="B52" s="38" t="s">
        <v>35</v>
      </c>
      <c r="C52" s="12" t="s">
        <v>133</v>
      </c>
      <c r="D52" s="10">
        <v>3</v>
      </c>
      <c r="E52" s="38" t="s">
        <v>35</v>
      </c>
      <c r="F52" t="s">
        <v>134</v>
      </c>
      <c r="G52" s="36">
        <v>3</v>
      </c>
      <c r="H52" s="38" t="s">
        <v>35</v>
      </c>
      <c r="I52" t="s">
        <v>134</v>
      </c>
    </row>
    <row r="53" spans="1:9">
      <c r="A53">
        <v>4</v>
      </c>
      <c r="B53" s="39" t="s">
        <v>33</v>
      </c>
      <c r="D53" s="10">
        <v>4</v>
      </c>
      <c r="E53" s="39" t="s">
        <v>33</v>
      </c>
      <c r="G53" s="36">
        <v>4</v>
      </c>
      <c r="H53" s="39" t="s">
        <v>33</v>
      </c>
    </row>
    <row r="54" spans="1:9">
      <c r="A54">
        <v>5</v>
      </c>
      <c r="B54" s="38" t="s">
        <v>36</v>
      </c>
      <c r="C54" s="12" t="s">
        <v>58</v>
      </c>
      <c r="D54" s="10">
        <v>5</v>
      </c>
      <c r="E54" s="38" t="s">
        <v>36</v>
      </c>
      <c r="F54" t="s">
        <v>58</v>
      </c>
      <c r="G54" s="36">
        <v>5</v>
      </c>
      <c r="H54" s="37" t="s">
        <v>119</v>
      </c>
      <c r="I54" t="s">
        <v>123</v>
      </c>
    </row>
    <row r="55" spans="1:9">
      <c r="A55">
        <v>6</v>
      </c>
      <c r="B55" s="38" t="s">
        <v>37</v>
      </c>
      <c r="D55" s="10">
        <v>6</v>
      </c>
      <c r="E55" s="38" t="s">
        <v>37</v>
      </c>
      <c r="G55" s="36">
        <v>6</v>
      </c>
      <c r="H55" s="37" t="s">
        <v>118</v>
      </c>
      <c r="I55" t="s">
        <v>123</v>
      </c>
    </row>
    <row r="56" spans="1:9">
      <c r="A56">
        <v>7</v>
      </c>
      <c r="B56" s="38" t="s">
        <v>38</v>
      </c>
      <c r="D56" s="10">
        <v>7</v>
      </c>
      <c r="E56" s="38" t="s">
        <v>38</v>
      </c>
      <c r="G56" s="36">
        <v>7</v>
      </c>
      <c r="H56" s="40" t="s">
        <v>43</v>
      </c>
    </row>
    <row r="57" spans="1:9">
      <c r="A57">
        <v>8</v>
      </c>
      <c r="B57" s="38" t="s">
        <v>39</v>
      </c>
      <c r="D57" s="10">
        <v>8</v>
      </c>
      <c r="E57" s="38" t="s">
        <v>39</v>
      </c>
      <c r="G57" s="36">
        <v>8</v>
      </c>
      <c r="H57" s="40" t="s">
        <v>44</v>
      </c>
    </row>
    <row r="58" spans="1:9">
      <c r="A58">
        <v>9</v>
      </c>
      <c r="B58" s="39" t="s">
        <v>33</v>
      </c>
      <c r="D58" s="10">
        <v>9</v>
      </c>
      <c r="E58" s="39" t="s">
        <v>33</v>
      </c>
      <c r="G58" s="36">
        <v>9</v>
      </c>
      <c r="H58" s="40" t="s">
        <v>45</v>
      </c>
    </row>
    <row r="59" spans="1:9">
      <c r="A59">
        <v>10</v>
      </c>
      <c r="B59" s="38" t="s">
        <v>40</v>
      </c>
      <c r="C59" s="12" t="s">
        <v>54</v>
      </c>
      <c r="D59" s="10">
        <v>10</v>
      </c>
      <c r="E59" s="38" t="s">
        <v>52</v>
      </c>
      <c r="F59" t="s">
        <v>63</v>
      </c>
      <c r="G59" s="36">
        <v>10</v>
      </c>
      <c r="H59" s="40" t="s">
        <v>46</v>
      </c>
      <c r="I59" t="s">
        <v>122</v>
      </c>
    </row>
    <row r="60" spans="1:9">
      <c r="A60">
        <v>11</v>
      </c>
      <c r="B60" s="38" t="s">
        <v>41</v>
      </c>
      <c r="D60" s="10">
        <v>11</v>
      </c>
      <c r="E60" s="38" t="s">
        <v>51</v>
      </c>
      <c r="G60" s="36">
        <v>11</v>
      </c>
      <c r="H60" s="39" t="s">
        <v>33</v>
      </c>
    </row>
    <row r="61" spans="1:9">
      <c r="A61">
        <v>12</v>
      </c>
      <c r="B61" s="38" t="s">
        <v>42</v>
      </c>
      <c r="D61" s="10">
        <v>12</v>
      </c>
      <c r="E61" s="39" t="s">
        <v>33</v>
      </c>
      <c r="G61" s="36">
        <v>12</v>
      </c>
      <c r="H61" s="40" t="s">
        <v>47</v>
      </c>
      <c r="I61" t="s">
        <v>122</v>
      </c>
    </row>
    <row r="62" spans="1:9">
      <c r="A62">
        <v>13</v>
      </c>
      <c r="B62" s="38" t="s">
        <v>135</v>
      </c>
      <c r="C62" s="12" t="s">
        <v>55</v>
      </c>
      <c r="D62" s="10">
        <v>13</v>
      </c>
      <c r="E62" s="40" t="s">
        <v>43</v>
      </c>
      <c r="G62" s="36">
        <v>13</v>
      </c>
      <c r="H62" s="37" t="s">
        <v>48</v>
      </c>
    </row>
    <row r="63" spans="1:9">
      <c r="A63">
        <v>14</v>
      </c>
      <c r="B63" s="38" t="s">
        <v>56</v>
      </c>
      <c r="D63" s="10">
        <v>14</v>
      </c>
      <c r="E63" s="40" t="s">
        <v>44</v>
      </c>
      <c r="G63" s="36">
        <v>14</v>
      </c>
      <c r="H63" s="37" t="s">
        <v>49</v>
      </c>
      <c r="I63" t="s">
        <v>27</v>
      </c>
    </row>
    <row r="64" spans="1:9">
      <c r="A64">
        <v>15</v>
      </c>
      <c r="B64" s="38" t="s">
        <v>57</v>
      </c>
      <c r="D64" s="10">
        <v>15</v>
      </c>
      <c r="E64" s="40" t="s">
        <v>45</v>
      </c>
      <c r="G64" s="36">
        <v>15</v>
      </c>
      <c r="H64" s="39" t="s">
        <v>33</v>
      </c>
    </row>
    <row r="65" spans="1:9">
      <c r="A65">
        <v>16</v>
      </c>
      <c r="B65" s="39" t="s">
        <v>33</v>
      </c>
      <c r="D65" s="10">
        <v>16</v>
      </c>
      <c r="E65" s="40" t="s">
        <v>46</v>
      </c>
      <c r="G65" s="36">
        <v>16</v>
      </c>
      <c r="H65" s="37" t="s">
        <v>50</v>
      </c>
      <c r="I65" t="s">
        <v>120</v>
      </c>
    </row>
    <row r="66" spans="1:9">
      <c r="A66">
        <v>17</v>
      </c>
      <c r="B66" s="40" t="s">
        <v>43</v>
      </c>
      <c r="D66" s="10">
        <v>17</v>
      </c>
      <c r="E66" s="41" t="s">
        <v>33</v>
      </c>
      <c r="G66" s="36">
        <v>17</v>
      </c>
      <c r="H66" s="37" t="s">
        <v>53</v>
      </c>
      <c r="I66" t="s">
        <v>121</v>
      </c>
    </row>
    <row r="67" spans="1:9">
      <c r="A67">
        <v>18</v>
      </c>
      <c r="B67" s="40" t="s">
        <v>44</v>
      </c>
      <c r="D67" s="10">
        <v>18</v>
      </c>
      <c r="E67" s="40" t="s">
        <v>47</v>
      </c>
      <c r="G67" s="36">
        <v>18</v>
      </c>
      <c r="H67" s="42"/>
    </row>
    <row r="68" spans="1:9">
      <c r="A68">
        <v>19</v>
      </c>
      <c r="B68" s="40" t="s">
        <v>45</v>
      </c>
      <c r="D68" s="10">
        <v>19</v>
      </c>
      <c r="E68" t="s">
        <v>48</v>
      </c>
      <c r="G68" s="36">
        <v>19</v>
      </c>
      <c r="H68" s="42"/>
    </row>
    <row r="69" spans="1:9">
      <c r="A69">
        <v>20</v>
      </c>
      <c r="B69" s="40" t="s">
        <v>46</v>
      </c>
      <c r="C69" s="12" t="s">
        <v>132</v>
      </c>
      <c r="D69" s="10">
        <v>20</v>
      </c>
      <c r="E69" t="s">
        <v>49</v>
      </c>
      <c r="G69" s="36">
        <v>20</v>
      </c>
      <c r="H69" s="42"/>
    </row>
    <row r="70" spans="1:9">
      <c r="A70">
        <v>21</v>
      </c>
      <c r="B70" s="39" t="s">
        <v>33</v>
      </c>
      <c r="D70" s="10">
        <v>21</v>
      </c>
      <c r="E70" s="39" t="s">
        <v>33</v>
      </c>
      <c r="G70" s="36">
        <v>21</v>
      </c>
    </row>
    <row r="71" spans="1:9">
      <c r="A71">
        <v>22</v>
      </c>
      <c r="B71" s="40" t="s">
        <v>190</v>
      </c>
      <c r="C71" s="12" t="s">
        <v>27</v>
      </c>
      <c r="D71" s="10">
        <v>22</v>
      </c>
      <c r="E71" t="s">
        <v>50</v>
      </c>
      <c r="F71" t="s">
        <v>61</v>
      </c>
      <c r="G71" s="36">
        <v>22</v>
      </c>
    </row>
    <row r="72" spans="1:9">
      <c r="A72">
        <v>23</v>
      </c>
      <c r="B72" t="s">
        <v>48</v>
      </c>
      <c r="C72" s="12" t="s">
        <v>59</v>
      </c>
      <c r="D72" s="10">
        <v>23</v>
      </c>
      <c r="E72" t="s">
        <v>53</v>
      </c>
      <c r="F72" t="s">
        <v>62</v>
      </c>
      <c r="G72" s="36">
        <v>23</v>
      </c>
    </row>
    <row r="73" spans="1:9">
      <c r="A73">
        <v>24</v>
      </c>
      <c r="B73" t="s">
        <v>49</v>
      </c>
      <c r="D73" s="10">
        <v>24</v>
      </c>
      <c r="G73" s="36">
        <v>24</v>
      </c>
    </row>
    <row r="74" spans="1:9">
      <c r="A74">
        <v>25</v>
      </c>
      <c r="B74" s="39" t="s">
        <v>33</v>
      </c>
      <c r="D74" s="10">
        <v>25</v>
      </c>
      <c r="G74" s="36">
        <v>25</v>
      </c>
    </row>
    <row r="75" spans="1:9">
      <c r="A75">
        <v>26</v>
      </c>
      <c r="B75" t="s">
        <v>50</v>
      </c>
      <c r="C75" s="12" t="s">
        <v>60</v>
      </c>
      <c r="D75" s="10">
        <v>26</v>
      </c>
      <c r="G75" s="36">
        <v>26</v>
      </c>
    </row>
    <row r="76" spans="1:9">
      <c r="A76">
        <v>27</v>
      </c>
      <c r="B76" s="1" t="s">
        <v>47</v>
      </c>
      <c r="D76" s="10">
        <v>27</v>
      </c>
      <c r="G76" s="36">
        <v>27</v>
      </c>
    </row>
    <row r="77" spans="1:9">
      <c r="A77">
        <v>28</v>
      </c>
      <c r="D77" s="10">
        <v>28</v>
      </c>
      <c r="G77" s="36">
        <v>28</v>
      </c>
    </row>
    <row r="78" spans="1:9">
      <c r="A78">
        <v>29</v>
      </c>
      <c r="D78" s="10">
        <v>29</v>
      </c>
      <c r="G78" s="36">
        <v>29</v>
      </c>
    </row>
    <row r="79" spans="1:9">
      <c r="A79">
        <v>30</v>
      </c>
      <c r="D79" s="10">
        <v>30</v>
      </c>
      <c r="G79" s="36">
        <v>30</v>
      </c>
    </row>
  </sheetData>
  <phoneticPr fontId="6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H28" sqref="H28"/>
    </sheetView>
  </sheetViews>
  <sheetFormatPr defaultRowHeight="15"/>
  <cols>
    <col min="1" max="1" width="19.140625" bestFit="1" customWidth="1"/>
    <col min="2" max="2" width="15.42578125" bestFit="1" customWidth="1"/>
    <col min="3" max="3" width="15.42578125" customWidth="1"/>
    <col min="4" max="4" width="14.7109375" bestFit="1" customWidth="1"/>
    <col min="5" max="5" width="7" bestFit="1" customWidth="1"/>
    <col min="6" max="6" width="30.28515625" bestFit="1" customWidth="1"/>
    <col min="7" max="7" width="33.85546875" bestFit="1" customWidth="1"/>
  </cols>
  <sheetData>
    <row r="1" spans="1:7">
      <c r="A1" t="s">
        <v>27</v>
      </c>
      <c r="B1" t="s">
        <v>27</v>
      </c>
      <c r="D1" t="s">
        <v>27</v>
      </c>
    </row>
    <row r="2" spans="1:7" s="2" customFormat="1">
      <c r="A2" s="46" t="s">
        <v>32</v>
      </c>
      <c r="B2" s="46" t="s">
        <v>191</v>
      </c>
      <c r="C2" s="46" t="s">
        <v>223</v>
      </c>
      <c r="D2" s="46" t="s">
        <v>290</v>
      </c>
      <c r="E2" s="46" t="s">
        <v>159</v>
      </c>
      <c r="F2" s="46" t="s">
        <v>197</v>
      </c>
      <c r="G2" s="46" t="s">
        <v>24</v>
      </c>
    </row>
    <row r="3" spans="1:7" s="2" customFormat="1"/>
    <row r="4" spans="1:7" s="2" customFormat="1">
      <c r="A4" s="2" t="s">
        <v>192</v>
      </c>
    </row>
    <row r="5" spans="1:7">
      <c r="A5" t="s">
        <v>136</v>
      </c>
      <c r="B5" t="s">
        <v>207</v>
      </c>
      <c r="C5" t="s">
        <v>225</v>
      </c>
      <c r="D5" s="1" t="s">
        <v>297</v>
      </c>
      <c r="E5" t="s">
        <v>292</v>
      </c>
      <c r="F5" t="s">
        <v>209</v>
      </c>
      <c r="G5" t="s">
        <v>208</v>
      </c>
    </row>
    <row r="6" spans="1:7">
      <c r="A6" t="s">
        <v>118</v>
      </c>
      <c r="B6" t="s">
        <v>137</v>
      </c>
      <c r="C6" t="s">
        <v>225</v>
      </c>
      <c r="D6" s="1" t="s">
        <v>297</v>
      </c>
      <c r="E6" t="s">
        <v>293</v>
      </c>
      <c r="F6" t="s">
        <v>209</v>
      </c>
    </row>
    <row r="7" spans="1:7" s="78" customFormat="1">
      <c r="A7" s="76" t="s">
        <v>308</v>
      </c>
      <c r="B7" s="76" t="s">
        <v>27</v>
      </c>
      <c r="C7" s="77" t="s">
        <v>303</v>
      </c>
      <c r="F7" s="76" t="s">
        <v>198</v>
      </c>
      <c r="G7" s="78" t="s">
        <v>309</v>
      </c>
    </row>
    <row r="8" spans="1:7">
      <c r="A8" s="76" t="s">
        <v>311</v>
      </c>
      <c r="B8" t="s">
        <v>313</v>
      </c>
      <c r="D8" s="48"/>
      <c r="F8" t="s">
        <v>312</v>
      </c>
    </row>
    <row r="9" spans="1:7">
      <c r="A9" t="s">
        <v>213</v>
      </c>
      <c r="B9" t="s">
        <v>214</v>
      </c>
      <c r="C9" t="s">
        <v>295</v>
      </c>
      <c r="G9" t="s">
        <v>310</v>
      </c>
    </row>
    <row r="11" spans="1:7" s="2" customFormat="1">
      <c r="A11" s="2" t="s">
        <v>193</v>
      </c>
    </row>
    <row r="12" spans="1:7" ht="30">
      <c r="A12" t="s">
        <v>194</v>
      </c>
      <c r="B12" t="s">
        <v>205</v>
      </c>
      <c r="C12" t="s">
        <v>225</v>
      </c>
      <c r="D12" t="s">
        <v>298</v>
      </c>
      <c r="E12" t="s">
        <v>291</v>
      </c>
      <c r="F12" s="23" t="s">
        <v>299</v>
      </c>
    </row>
    <row r="13" spans="1:7" ht="30">
      <c r="A13" t="s">
        <v>195</v>
      </c>
      <c r="B13" t="s">
        <v>205</v>
      </c>
      <c r="C13" t="s">
        <v>225</v>
      </c>
      <c r="D13" t="s">
        <v>298</v>
      </c>
      <c r="E13" t="s">
        <v>319</v>
      </c>
      <c r="F13" s="23" t="s">
        <v>299</v>
      </c>
    </row>
    <row r="14" spans="1:7">
      <c r="A14" t="s">
        <v>196</v>
      </c>
      <c r="B14" t="s">
        <v>206</v>
      </c>
      <c r="C14" t="s">
        <v>224</v>
      </c>
      <c r="D14" s="1" t="s">
        <v>297</v>
      </c>
      <c r="E14" t="s">
        <v>320</v>
      </c>
      <c r="F14" t="s">
        <v>287</v>
      </c>
    </row>
    <row r="15" spans="1:7">
      <c r="A15" t="s">
        <v>204</v>
      </c>
      <c r="B15" t="s">
        <v>206</v>
      </c>
      <c r="C15" t="s">
        <v>224</v>
      </c>
      <c r="D15" s="1" t="s">
        <v>297</v>
      </c>
      <c r="E15" t="s">
        <v>321</v>
      </c>
      <c r="F15" t="s">
        <v>287</v>
      </c>
    </row>
    <row r="16" spans="1:7">
      <c r="A16" t="s">
        <v>199</v>
      </c>
      <c r="B16" t="s">
        <v>200</v>
      </c>
      <c r="C16" t="s">
        <v>58</v>
      </c>
      <c r="D16" t="s">
        <v>296</v>
      </c>
      <c r="E16" t="s">
        <v>27</v>
      </c>
      <c r="F16" t="s">
        <v>58</v>
      </c>
      <c r="G16" t="s">
        <v>201</v>
      </c>
    </row>
    <row r="17" spans="1:7">
      <c r="A17" t="s">
        <v>202</v>
      </c>
      <c r="B17" t="s">
        <v>203</v>
      </c>
      <c r="D17" t="s">
        <v>288</v>
      </c>
      <c r="E17" t="s">
        <v>27</v>
      </c>
      <c r="G17" t="s">
        <v>294</v>
      </c>
    </row>
    <row r="18" spans="1:7">
      <c r="A18" t="s">
        <v>210</v>
      </c>
      <c r="B18" t="s">
        <v>206</v>
      </c>
      <c r="C18" t="s">
        <v>221</v>
      </c>
      <c r="D18" s="1" t="s">
        <v>297</v>
      </c>
      <c r="E18" t="s">
        <v>322</v>
      </c>
      <c r="F18" t="s">
        <v>289</v>
      </c>
    </row>
    <row r="19" spans="1:7">
      <c r="A19" t="s">
        <v>198</v>
      </c>
      <c r="B19" t="s">
        <v>211</v>
      </c>
      <c r="C19" t="s">
        <v>226</v>
      </c>
      <c r="E19" t="s">
        <v>27</v>
      </c>
      <c r="F19" t="s">
        <v>212</v>
      </c>
      <c r="G19" t="s">
        <v>222</v>
      </c>
    </row>
    <row r="20" spans="1:7">
      <c r="A20" t="s">
        <v>213</v>
      </c>
      <c r="B20" t="s">
        <v>215</v>
      </c>
      <c r="C20" t="s">
        <v>172</v>
      </c>
      <c r="E20" t="s">
        <v>27</v>
      </c>
      <c r="G20" t="s">
        <v>300</v>
      </c>
    </row>
    <row r="21" spans="1:7">
      <c r="A21" t="s">
        <v>260</v>
      </c>
      <c r="C21" s="1" t="s">
        <v>303</v>
      </c>
      <c r="D21" s="1" t="s">
        <v>297</v>
      </c>
      <c r="E21" t="s">
        <v>323</v>
      </c>
      <c r="G21" t="s">
        <v>325</v>
      </c>
    </row>
    <row r="22" spans="1:7">
      <c r="A22" t="s">
        <v>324</v>
      </c>
    </row>
    <row r="23" spans="1:7">
      <c r="A23" t="s">
        <v>304</v>
      </c>
      <c r="D23" s="1" t="s">
        <v>297</v>
      </c>
      <c r="E23" t="s">
        <v>305</v>
      </c>
    </row>
    <row r="24" spans="1:7">
      <c r="D24" s="1" t="s">
        <v>297</v>
      </c>
      <c r="E24" t="s">
        <v>306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G34"/>
  <sheetViews>
    <sheetView workbookViewId="0">
      <selection activeCell="G19" sqref="G19"/>
    </sheetView>
  </sheetViews>
  <sheetFormatPr defaultRowHeight="15"/>
  <cols>
    <col min="1" max="1" width="15" bestFit="1" customWidth="1"/>
    <col min="2" max="2" width="10" customWidth="1"/>
    <col min="3" max="3" width="8.7109375" customWidth="1"/>
    <col min="4" max="5" width="10.28515625" customWidth="1"/>
    <col min="6" max="6" width="12.5703125" bestFit="1" customWidth="1"/>
    <col min="7" max="7" width="13.5703125" customWidth="1"/>
  </cols>
  <sheetData>
    <row r="3" spans="1:7">
      <c r="F3" t="s">
        <v>28</v>
      </c>
    </row>
    <row r="4" spans="1:7" s="2" customFormat="1" ht="30">
      <c r="A4" s="2" t="s">
        <v>22</v>
      </c>
      <c r="B4" s="2" t="s">
        <v>23</v>
      </c>
      <c r="C4" s="2" t="s">
        <v>25</v>
      </c>
      <c r="D4" s="2" t="s">
        <v>26</v>
      </c>
      <c r="E4" s="7" t="s">
        <v>29</v>
      </c>
      <c r="F4" s="2" t="s">
        <v>30</v>
      </c>
      <c r="G4" s="2" t="s">
        <v>24</v>
      </c>
    </row>
    <row r="6" spans="1:7">
      <c r="A6">
        <v>10</v>
      </c>
      <c r="B6">
        <v>8</v>
      </c>
      <c r="C6">
        <f>2^A6</f>
        <v>1024</v>
      </c>
      <c r="D6">
        <f>C6/B6</f>
        <v>128</v>
      </c>
      <c r="E6" s="4">
        <f>D6/12</f>
        <v>10.666666666666666</v>
      </c>
      <c r="F6" s="4">
        <f>E6/100</f>
        <v>0.10666666666666666</v>
      </c>
    </row>
    <row r="7" spans="1:7">
      <c r="A7">
        <v>12</v>
      </c>
      <c r="B7">
        <v>8</v>
      </c>
      <c r="C7">
        <f>2^A7</f>
        <v>4096</v>
      </c>
      <c r="D7">
        <f>C7/B7</f>
        <v>512</v>
      </c>
      <c r="E7" s="4">
        <f>D7/12</f>
        <v>42.666666666666664</v>
      </c>
      <c r="F7" s="4">
        <f>E7/100</f>
        <v>0.42666666666666664</v>
      </c>
      <c r="G7" t="s">
        <v>27</v>
      </c>
    </row>
    <row r="8" spans="1:7">
      <c r="A8">
        <v>14</v>
      </c>
      <c r="B8">
        <v>8</v>
      </c>
      <c r="C8">
        <f>2^A8</f>
        <v>16384</v>
      </c>
      <c r="D8">
        <f>C8/B8</f>
        <v>2048</v>
      </c>
      <c r="E8" s="4">
        <f>D8/12</f>
        <v>170.66666666666666</v>
      </c>
      <c r="F8" s="4">
        <f>E8/100</f>
        <v>1.7066666666666666</v>
      </c>
    </row>
    <row r="9" spans="1:7">
      <c r="A9">
        <v>16</v>
      </c>
      <c r="B9">
        <v>8</v>
      </c>
      <c r="C9">
        <f>2^A9</f>
        <v>65536</v>
      </c>
      <c r="D9">
        <f>C9/B9</f>
        <v>8192</v>
      </c>
      <c r="E9" s="4">
        <f>D9/12</f>
        <v>682.66666666666663</v>
      </c>
      <c r="F9" s="4">
        <f>E9/100</f>
        <v>6.8266666666666662</v>
      </c>
    </row>
    <row r="20" spans="1:5" ht="45">
      <c r="A20" s="2" t="s">
        <v>85</v>
      </c>
      <c r="B20" s="7" t="s">
        <v>86</v>
      </c>
      <c r="C20" s="2" t="s">
        <v>87</v>
      </c>
      <c r="D20" s="15" t="s">
        <v>88</v>
      </c>
      <c r="E20" s="15" t="s">
        <v>24</v>
      </c>
    </row>
    <row r="21" spans="1:5" ht="60">
      <c r="A21" s="17" t="s">
        <v>89</v>
      </c>
      <c r="B21" s="11">
        <v>9</v>
      </c>
      <c r="C21" s="18" t="e">
        <f>2^#REF!/B21/12</f>
        <v>#REF!</v>
      </c>
      <c r="D21" s="19" t="s">
        <v>90</v>
      </c>
    </row>
    <row r="22" spans="1:5">
      <c r="A22" s="11" t="s">
        <v>91</v>
      </c>
      <c r="B22" s="11" t="s">
        <v>91</v>
      </c>
      <c r="C22" s="11" t="s">
        <v>91</v>
      </c>
      <c r="D22" s="11" t="s">
        <v>91</v>
      </c>
    </row>
    <row r="23" spans="1:5">
      <c r="A23" s="11"/>
      <c r="B23" s="11"/>
      <c r="C23" s="11"/>
      <c r="D23" s="11"/>
    </row>
    <row r="24" spans="1:5" ht="45">
      <c r="A24" s="17" t="s">
        <v>92</v>
      </c>
      <c r="B24" s="11">
        <v>6</v>
      </c>
      <c r="C24" s="18" t="e">
        <f>2^#REF!/B24/12</f>
        <v>#REF!</v>
      </c>
      <c r="D24" s="19" t="s">
        <v>90</v>
      </c>
    </row>
    <row r="25" spans="1:5">
      <c r="A25" s="17" t="s">
        <v>93</v>
      </c>
      <c r="B25" s="21">
        <v>3</v>
      </c>
      <c r="C25" s="22" t="e">
        <f>B25/2^#REF!</f>
        <v>#REF!</v>
      </c>
      <c r="D25" s="19" t="s">
        <v>87</v>
      </c>
    </row>
    <row r="27" spans="1:5" ht="45">
      <c r="A27" s="23" t="s">
        <v>94</v>
      </c>
      <c r="B27" s="24">
        <v>1</v>
      </c>
      <c r="C27" s="25" t="e">
        <f>B27/2^#REF!</f>
        <v>#REF!</v>
      </c>
      <c r="E27" t="s">
        <v>124</v>
      </c>
    </row>
    <row r="29" spans="1:5">
      <c r="B29" s="24">
        <v>1</v>
      </c>
      <c r="C29" s="25" t="e">
        <f>B29/2^#REF!</f>
        <v>#REF!</v>
      </c>
      <c r="E29" t="s">
        <v>115</v>
      </c>
    </row>
    <row r="30" spans="1:5">
      <c r="A30" s="11" t="s">
        <v>27</v>
      </c>
      <c r="B30" s="11" t="s">
        <v>91</v>
      </c>
      <c r="C30" s="11" t="s">
        <v>91</v>
      </c>
      <c r="E30" s="14" t="s">
        <v>125</v>
      </c>
    </row>
    <row r="31" spans="1:5">
      <c r="A31" s="11" t="s">
        <v>27</v>
      </c>
      <c r="B31" s="11" t="s">
        <v>91</v>
      </c>
      <c r="C31" s="11" t="s">
        <v>91</v>
      </c>
    </row>
    <row r="32" spans="1:5">
      <c r="A32" s="11" t="s">
        <v>27</v>
      </c>
      <c r="B32" s="11" t="s">
        <v>91</v>
      </c>
      <c r="C32" s="11" t="s">
        <v>91</v>
      </c>
      <c r="E32" s="14" t="s">
        <v>95</v>
      </c>
    </row>
    <row r="33" spans="1:3">
      <c r="A33" s="11" t="s">
        <v>27</v>
      </c>
      <c r="B33" s="11" t="s">
        <v>91</v>
      </c>
      <c r="C33" s="11" t="s">
        <v>91</v>
      </c>
    </row>
    <row r="34" spans="1:3">
      <c r="A34" s="11" t="s">
        <v>27</v>
      </c>
      <c r="B34" s="11" t="s">
        <v>91</v>
      </c>
      <c r="C34" s="11" t="s">
        <v>91</v>
      </c>
    </row>
  </sheetData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Area Calcs</vt:lpstr>
      <vt:lpstr>P5 Mod Matrix</vt:lpstr>
      <vt:lpstr>3340 Tempco</vt:lpstr>
      <vt:lpstr>Poly Mod Matrix</vt:lpstr>
      <vt:lpstr>Ripples Filter</vt:lpstr>
      <vt:lpstr>Teensy Pinout</vt:lpstr>
      <vt:lpstr>Conn Pinouts</vt:lpstr>
      <vt:lpstr>Controls</vt:lpstr>
      <vt:lpstr>DAC Res</vt:lpstr>
      <vt:lpstr>CPLDs</vt:lpstr>
      <vt:lpstr>Exp ADSR</vt:lpstr>
      <vt:lpstr>ADSR Times</vt:lpstr>
      <vt:lpstr>Filter Resp</vt:lpstr>
      <vt:lpstr>Voice Alloc. </vt:lpstr>
    </vt:vector>
  </TitlesOfParts>
  <Company>Infraredx,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derickson</dc:creator>
  <cp:lastModifiedBy>Dave</cp:lastModifiedBy>
  <cp:lastPrinted>2019-02-02T14:13:12Z</cp:lastPrinted>
  <dcterms:created xsi:type="dcterms:W3CDTF">2018-09-11T20:51:40Z</dcterms:created>
  <dcterms:modified xsi:type="dcterms:W3CDTF">2019-09-03T10:15:24Z</dcterms:modified>
</cp:coreProperties>
</file>